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Zadatak komercijalisti" sheetId="4" r:id="rId1"/>
    <sheet name="Zadatak studenti" sheetId="5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_xlnm._FilterDatabase" localSheetId="1" hidden="1">'Zadatak studenti'!$B$2:$P$28</definedName>
    <definedName name="Ćelija">#REF!</definedName>
    <definedName name="Komercijalisti" localSheetId="1">#REF!</definedName>
    <definedName name="Komercijalisti">'Zadatak komercijalisti'!$D$3:$D$23</definedName>
    <definedName name="Prihodi" localSheetId="1">#REF!</definedName>
    <definedName name="Prihodi">#REF!</definedName>
    <definedName name="Stopa_PDV" localSheetId="1">#REF!</definedName>
    <definedName name="Stopa_PDV">[1]Adrese_teorija!$I$10</definedName>
    <definedName name="Troškovi" localSheetId="1">#REF!</definedName>
    <definedName name="Troškovi">#REF!</definedName>
    <definedName name="Ukupan_promet">'Zadatak komercijalisti'!$K$3:$K$23</definedName>
  </definedNames>
  <calcPr calcId="125725"/>
</workbook>
</file>

<file path=xl/calcChain.xml><?xml version="1.0" encoding="utf-8"?>
<calcChain xmlns="http://schemas.openxmlformats.org/spreadsheetml/2006/main">
  <c r="H47" i="5"/>
  <c r="H37"/>
  <c r="H35"/>
  <c r="O29"/>
  <c r="K28"/>
  <c r="L28" s="1"/>
  <c r="N28" s="1"/>
  <c r="P28" s="1"/>
  <c r="G28"/>
  <c r="L27"/>
  <c r="N27" s="1"/>
  <c r="P27" s="1"/>
  <c r="K27"/>
  <c r="G27"/>
  <c r="K26"/>
  <c r="L26" s="1"/>
  <c r="N26" s="1"/>
  <c r="P26" s="1"/>
  <c r="G26"/>
  <c r="K25"/>
  <c r="L25" s="1"/>
  <c r="N25" s="1"/>
  <c r="P25" s="1"/>
  <c r="G25"/>
  <c r="K24"/>
  <c r="L24" s="1"/>
  <c r="N24" s="1"/>
  <c r="P24" s="1"/>
  <c r="G24"/>
  <c r="K23"/>
  <c r="L23" s="1"/>
  <c r="N23" s="1"/>
  <c r="P23" s="1"/>
  <c r="G23"/>
  <c r="K22"/>
  <c r="L22" s="1"/>
  <c r="N22" s="1"/>
  <c r="P22" s="1"/>
  <c r="G22"/>
  <c r="O21"/>
  <c r="K20"/>
  <c r="L20" s="1"/>
  <c r="N20" s="1"/>
  <c r="P20" s="1"/>
  <c r="G20"/>
  <c r="K19"/>
  <c r="L19" s="1"/>
  <c r="N19" s="1"/>
  <c r="P19" s="1"/>
  <c r="G19"/>
  <c r="K18"/>
  <c r="L18" s="1"/>
  <c r="N18" s="1"/>
  <c r="P18" s="1"/>
  <c r="G18"/>
  <c r="K17"/>
  <c r="L17" s="1"/>
  <c r="N17" s="1"/>
  <c r="P17" s="1"/>
  <c r="G17"/>
  <c r="O16"/>
  <c r="K15"/>
  <c r="L15" s="1"/>
  <c r="N15" s="1"/>
  <c r="P15" s="1"/>
  <c r="G15"/>
  <c r="K14"/>
  <c r="L14" s="1"/>
  <c r="N14" s="1"/>
  <c r="P14" s="1"/>
  <c r="G14"/>
  <c r="K13"/>
  <c r="L13" s="1"/>
  <c r="N13" s="1"/>
  <c r="P13" s="1"/>
  <c r="G13"/>
  <c r="K12"/>
  <c r="L12" s="1"/>
  <c r="N12" s="1"/>
  <c r="P12" s="1"/>
  <c r="G12"/>
  <c r="K11"/>
  <c r="L11" s="1"/>
  <c r="N11" s="1"/>
  <c r="P11" s="1"/>
  <c r="G11"/>
  <c r="K10"/>
  <c r="L10" s="1"/>
  <c r="N10" s="1"/>
  <c r="P10" s="1"/>
  <c r="G10"/>
  <c r="O9"/>
  <c r="K8"/>
  <c r="L8" s="1"/>
  <c r="N8" s="1"/>
  <c r="P8" s="1"/>
  <c r="G8"/>
  <c r="K7"/>
  <c r="L7" s="1"/>
  <c r="N7" s="1"/>
  <c r="P7" s="1"/>
  <c r="G7"/>
  <c r="K6"/>
  <c r="L6" s="1"/>
  <c r="N6" s="1"/>
  <c r="P6" s="1"/>
  <c r="G6"/>
  <c r="K5"/>
  <c r="L5" s="1"/>
  <c r="N5" s="1"/>
  <c r="P5" s="1"/>
  <c r="G5"/>
  <c r="K4"/>
  <c r="L4" s="1"/>
  <c r="N4" s="1"/>
  <c r="P4" s="1"/>
  <c r="G4"/>
  <c r="K3"/>
  <c r="L3" s="1"/>
  <c r="G3"/>
  <c r="H39" l="1"/>
  <c r="H45"/>
  <c r="H49"/>
  <c r="H43"/>
  <c r="N3"/>
  <c r="P3" s="1"/>
  <c r="H41" s="1"/>
  <c r="O30"/>
  <c r="H56" i="4" l="1"/>
  <c r="H54"/>
  <c r="H52"/>
  <c r="H46"/>
  <c r="H42"/>
  <c r="H38"/>
  <c r="M23"/>
  <c r="L23"/>
  <c r="K23"/>
  <c r="G23"/>
  <c r="M22"/>
  <c r="L22"/>
  <c r="K22"/>
  <c r="G22"/>
  <c r="M21"/>
  <c r="L21"/>
  <c r="K21"/>
  <c r="G21"/>
  <c r="M20"/>
  <c r="L20"/>
  <c r="K20"/>
  <c r="G20"/>
  <c r="M19"/>
  <c r="L19"/>
  <c r="K19"/>
  <c r="G19"/>
  <c r="M18"/>
  <c r="L18"/>
  <c r="K18"/>
  <c r="G18"/>
  <c r="M17"/>
  <c r="L17"/>
  <c r="K17"/>
  <c r="G17"/>
  <c r="M16"/>
  <c r="L16"/>
  <c r="K16"/>
  <c r="G16"/>
  <c r="M15"/>
  <c r="L15"/>
  <c r="K15"/>
  <c r="G15"/>
  <c r="M14"/>
  <c r="L14"/>
  <c r="K14"/>
  <c r="G14"/>
  <c r="M13"/>
  <c r="L13"/>
  <c r="K13"/>
  <c r="G13"/>
  <c r="M12"/>
  <c r="L12"/>
  <c r="K12"/>
  <c r="I60" s="1"/>
  <c r="G12"/>
  <c r="M11"/>
  <c r="L11"/>
  <c r="K11"/>
  <c r="G11"/>
  <c r="M10"/>
  <c r="L10"/>
  <c r="K10"/>
  <c r="G10"/>
  <c r="M9"/>
  <c r="L9"/>
  <c r="K9"/>
  <c r="G9"/>
  <c r="M8"/>
  <c r="L8"/>
  <c r="K8"/>
  <c r="G8"/>
  <c r="M7"/>
  <c r="L7"/>
  <c r="H34" s="1"/>
  <c r="K7"/>
  <c r="G7"/>
  <c r="M6"/>
  <c r="L6"/>
  <c r="K6"/>
  <c r="G6"/>
  <c r="M5"/>
  <c r="L5"/>
  <c r="K5"/>
  <c r="H40" s="1"/>
  <c r="G5"/>
  <c r="M4"/>
  <c r="L4"/>
  <c r="K4"/>
  <c r="G4"/>
  <c r="M3"/>
  <c r="L3"/>
  <c r="K3"/>
  <c r="J30" s="1"/>
  <c r="G3"/>
  <c r="H36" l="1"/>
  <c r="H30"/>
  <c r="H58" s="1"/>
  <c r="H32"/>
  <c r="H44"/>
</calcChain>
</file>

<file path=xl/comments1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 xml:space="preserve">Subjektivna procjena komercijaliste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Još jedan način:
Imenujte obim ćelija i primijenite opciju sabiranja. (ručno unosimo)</t>
        </r>
      </text>
    </comment>
    <comment ref="A40" authorId="0">
      <text>
        <r>
          <rPr>
            <b/>
            <sz val="9"/>
            <color indexed="81"/>
            <rFont val="Tahoma"/>
            <charset val="204"/>
          </rPr>
          <t>Prvo imenuj polja D3:D23 kao Komercijalisti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Funkcija COUNTA broji tekstualne podatke</t>
        </r>
      </text>
    </comment>
    <comment ref="H58" authorId="0">
      <text>
        <r>
          <rPr>
            <sz val="9"/>
            <color indexed="81"/>
            <rFont val="Tahoma"/>
            <charset val="204"/>
          </rPr>
          <t>Ako je broj cifara:
veći od nule - broj se zaokružuje na taj broj decimalnih mjesta (DESNO) od decimalnog zareza
manji od nule - broj se zaokružuje lijevo od decimalnog zareza
jednak nuli - broj se zaokružuje na najbliži cijeli broj</t>
        </r>
      </text>
    </comment>
  </commentList>
</comments>
</file>

<file path=xl/sharedStrings.xml><?xml version="1.0" encoding="utf-8"?>
<sst xmlns="http://schemas.openxmlformats.org/spreadsheetml/2006/main" count="254" uniqueCount="123">
  <si>
    <t>Promet</t>
  </si>
  <si>
    <t>Kozmetički salon</t>
  </si>
  <si>
    <t>Grad</t>
  </si>
  <si>
    <t>Pozicija</t>
  </si>
  <si>
    <t>Tip salona</t>
  </si>
  <si>
    <t>Konkurencija</t>
  </si>
  <si>
    <t>Radi sa konkurencijom</t>
  </si>
  <si>
    <t>Januar</t>
  </si>
  <si>
    <t>Februar</t>
  </si>
  <si>
    <t>Mart</t>
  </si>
  <si>
    <t>Ukupni promet</t>
  </si>
  <si>
    <t>Tip salona prema prometu</t>
  </si>
  <si>
    <t>Prosječni promet</t>
  </si>
  <si>
    <t>Mia</t>
  </si>
  <si>
    <t>Prijedor</t>
  </si>
  <si>
    <t>Centar</t>
  </si>
  <si>
    <t>Marko</t>
  </si>
  <si>
    <t>A</t>
  </si>
  <si>
    <t>Tamara</t>
  </si>
  <si>
    <t>Banja Luka</t>
  </si>
  <si>
    <t>Periferija</t>
  </si>
  <si>
    <t>Darko</t>
  </si>
  <si>
    <t>B</t>
  </si>
  <si>
    <t>Jana</t>
  </si>
  <si>
    <t>Doboj</t>
  </si>
  <si>
    <t>Zona šetališta</t>
  </si>
  <si>
    <t>Petar</t>
  </si>
  <si>
    <t>Salon M</t>
  </si>
  <si>
    <t>Bijeljina</t>
  </si>
  <si>
    <t>Studio S</t>
  </si>
  <si>
    <t>C</t>
  </si>
  <si>
    <t>Ivona</t>
  </si>
  <si>
    <t>Style</t>
  </si>
  <si>
    <t>Maja</t>
  </si>
  <si>
    <t>In Style</t>
  </si>
  <si>
    <t>Sarajevo</t>
  </si>
  <si>
    <t>Ivan</t>
  </si>
  <si>
    <t>Studio ljepote</t>
  </si>
  <si>
    <t>Brazil</t>
  </si>
  <si>
    <t>Prnjavor</t>
  </si>
  <si>
    <t>Beauty</t>
  </si>
  <si>
    <t>My Style</t>
  </si>
  <si>
    <t>Italy</t>
  </si>
  <si>
    <t>Gold</t>
  </si>
  <si>
    <t>Shine</t>
  </si>
  <si>
    <t>Sara</t>
  </si>
  <si>
    <t>Ljiljana</t>
  </si>
  <si>
    <t>Mrkonjić Grad</t>
  </si>
  <si>
    <t>Jasmina</t>
  </si>
  <si>
    <t>Suza</t>
  </si>
  <si>
    <t>Doris</t>
  </si>
  <si>
    <t>Ukupan promet firme:</t>
  </si>
  <si>
    <t>Promet firme koji ostvaruju A saloni prem percepciji komercijalista</t>
  </si>
  <si>
    <t>Promet firme koji ostvaruju saloni u kojima treba raditi promotivne aktivnosti</t>
  </si>
  <si>
    <t>Izračunajte učešće prihoda od salona u kojima treba raditi promotivne aktivnosti u ukupnom prihodu firme</t>
  </si>
  <si>
    <t>(DIJELIMO H34 SA H30)</t>
  </si>
  <si>
    <t>Prihod svih salona iz Doboja samo u mjesecu januaru</t>
  </si>
  <si>
    <t>Prihod svih salona komercijaliste Petra</t>
  </si>
  <si>
    <t>Ukupan prihod svih salona A kategorije u februaru:</t>
  </si>
  <si>
    <t>Koliko iznosi najveći ukupan promet? Maksimalno.</t>
  </si>
  <si>
    <t>Koliko je iznosila najmanja narudžba u januaru?</t>
  </si>
  <si>
    <t>Prebrojte koliko salona firma ukupno opslužuje koristeći odgovarajuću funkciju</t>
  </si>
  <si>
    <t>Prebrojte salone u Bijeljini</t>
  </si>
  <si>
    <t>Prebrojte sve salone u Banja Luci koji su B kategorije</t>
  </si>
  <si>
    <t>Zaokružite iznos ukupnog prometa firme na prvu stotinu (dva broja lijevo od decimalnog zareza)</t>
  </si>
  <si>
    <t>Saberite ukupan promet svih salona komercijaliste Marka koji su B kategorije</t>
  </si>
  <si>
    <t>Podesite list za štampu tako da sve stane na jedan list</t>
  </si>
  <si>
    <t>Ime studenta</t>
  </si>
  <si>
    <t>Pol</t>
  </si>
  <si>
    <t>Asistent</t>
  </si>
  <si>
    <t>Literatura</t>
  </si>
  <si>
    <t>I kolokvij (max 20)</t>
  </si>
  <si>
    <t>Položio/Pao (&gt;=11 b.)</t>
  </si>
  <si>
    <t>II kolokvij (max 20)</t>
  </si>
  <si>
    <t>Seminarski (max 8 p.)</t>
  </si>
  <si>
    <t>Prisustvo nastavi u %</t>
  </si>
  <si>
    <t>Bodovi za prisustvo nastavi (max 2)</t>
  </si>
  <si>
    <t>Ukupno predispitne obaveze</t>
  </si>
  <si>
    <t>Bodovi na usmenom</t>
  </si>
  <si>
    <t>Ukupni bodovi</t>
  </si>
  <si>
    <t>Ocjena</t>
  </si>
  <si>
    <t>Položio/Pao</t>
  </si>
  <si>
    <t>Željko</t>
  </si>
  <si>
    <t>M</t>
  </si>
  <si>
    <t xml:space="preserve">Dragana </t>
  </si>
  <si>
    <t>Bilješke</t>
  </si>
  <si>
    <t>Mario</t>
  </si>
  <si>
    <t>Ljubiša</t>
  </si>
  <si>
    <t>Bojan</t>
  </si>
  <si>
    <t>Saša</t>
  </si>
  <si>
    <t>Njegoš</t>
  </si>
  <si>
    <t>Goran</t>
  </si>
  <si>
    <t>Bilješke Average</t>
  </si>
  <si>
    <t>Knjiga</t>
  </si>
  <si>
    <t>Milan</t>
  </si>
  <si>
    <t>Bojana</t>
  </si>
  <si>
    <t>Ž</t>
  </si>
  <si>
    <t>Lejla</t>
  </si>
  <si>
    <t>Filip</t>
  </si>
  <si>
    <t>Rada</t>
  </si>
  <si>
    <t>Knjiga Average</t>
  </si>
  <si>
    <t>Dario</t>
  </si>
  <si>
    <t>Kombinovano</t>
  </si>
  <si>
    <t>Sanjin</t>
  </si>
  <si>
    <t>Kombinovano Average</t>
  </si>
  <si>
    <t>Sandra</t>
  </si>
  <si>
    <t>Slajdovi</t>
  </si>
  <si>
    <t>Jelena</t>
  </si>
  <si>
    <t>Ana</t>
  </si>
  <si>
    <t>Ivana</t>
  </si>
  <si>
    <t>Valentina</t>
  </si>
  <si>
    <t>Velibor</t>
  </si>
  <si>
    <t>Dijana</t>
  </si>
  <si>
    <t>Slajdovi Average</t>
  </si>
  <si>
    <t>Grand Average</t>
  </si>
  <si>
    <t>Koliko ima kolega (muški pol)?</t>
  </si>
  <si>
    <t>Koliko ukupno ima studenata? (prebrojati po imenima)</t>
  </si>
  <si>
    <t>Koliko iznosi prosječna ocjena svih studenata?</t>
  </si>
  <si>
    <t>Koliko studenata nije položilo?</t>
  </si>
  <si>
    <t>Koliko studenata ima predispitne obaveze veće ili jednake 42 boda?</t>
  </si>
  <si>
    <t>Koliko studenata je položilo kojima je asistent Ljubiša?</t>
  </si>
  <si>
    <t>Koliko studenata koji su koristili "Bilješke" kao sredstvo učenja je dobilo ocjenu jednaku ili veću od 8?</t>
  </si>
  <si>
    <t>Koliko je koleginica položilo ispit?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</si>
</sst>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9"/>
      <color indexed="81"/>
      <name val="Tahoma"/>
      <charset val="204"/>
    </font>
    <font>
      <sz val="9"/>
      <color indexed="81"/>
      <name val="Tahoma"/>
      <charset val="204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0F56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2" borderId="1" xfId="0" applyFill="1" applyBorder="1"/>
    <xf numFmtId="10" fontId="0" fillId="2" borderId="1" xfId="0" applyNumberForma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9" fontId="0" fillId="0" borderId="0" xfId="0" applyNumberFormat="1"/>
    <xf numFmtId="1" fontId="0" fillId="2" borderId="0" xfId="0" applyNumberFormat="1" applyFill="1"/>
    <xf numFmtId="1" fontId="0" fillId="0" borderId="0" xfId="0" applyNumberFormat="1"/>
    <xf numFmtId="0" fontId="0" fillId="2" borderId="0" xfId="0" applyFill="1"/>
    <xf numFmtId="0" fontId="1" fillId="0" borderId="0" xfId="0" applyNumberFormat="1" applyFont="1"/>
    <xf numFmtId="0" fontId="1" fillId="0" borderId="0" xfId="0" applyFont="1"/>
    <xf numFmtId="0" fontId="0" fillId="4" borderId="1" xfId="0" applyFill="1" applyBorder="1"/>
    <xf numFmtId="2" fontId="0" fillId="4" borderId="1" xfId="0" applyNumberFormat="1" applyFill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0</xdr:row>
      <xdr:rowOff>95250</xdr:rowOff>
    </xdr:from>
    <xdr:ext cx="759310" cy="781240"/>
    <xdr:sp macro="" textlink="">
      <xdr:nvSpPr>
        <xdr:cNvPr id="2" name="TextBox 1"/>
        <xdr:cNvSpPr txBox="1"/>
      </xdr:nvSpPr>
      <xdr:spPr>
        <a:xfrm>
          <a:off x="10487025" y="95250"/>
          <a:ext cx="759310" cy="781240"/>
        </a:xfrm>
        <a:prstGeom prst="rect">
          <a:avLst/>
        </a:prstGeom>
        <a:solidFill>
          <a:schemeClr val="accent4">
            <a:lumMod val="75000"/>
            <a:alpha val="3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Mb=1</a:t>
          </a:r>
        </a:p>
        <a:p>
          <a:r>
            <a:rPr lang="en-US" sz="1100"/>
            <a:t>Divine=2</a:t>
          </a:r>
        </a:p>
        <a:p>
          <a:r>
            <a:rPr lang="en-US" sz="1100"/>
            <a:t>Micro S=3</a:t>
          </a:r>
        </a:p>
        <a:p>
          <a:r>
            <a:rPr lang="en-US" sz="1100"/>
            <a:t>Alum=4</a:t>
          </a:r>
        </a:p>
      </xdr:txBody>
    </xdr:sp>
    <xdr:clientData/>
  </xdr:oneCellAnchor>
  <xdr:twoCellAnchor>
    <xdr:from>
      <xdr:col>10</xdr:col>
      <xdr:colOff>423333</xdr:colOff>
      <xdr:row>1</xdr:row>
      <xdr:rowOff>507999</xdr:rowOff>
    </xdr:from>
    <xdr:to>
      <xdr:col>11</xdr:col>
      <xdr:colOff>63500</xdr:colOff>
      <xdr:row>23</xdr:row>
      <xdr:rowOff>84666</xdr:rowOff>
    </xdr:to>
    <xdr:sp macro="" textlink="">
      <xdr:nvSpPr>
        <xdr:cNvPr id="3" name="Rounded Rectangle 2"/>
        <xdr:cNvSpPr/>
      </xdr:nvSpPr>
      <xdr:spPr>
        <a:xfrm>
          <a:off x="8195733" y="698499"/>
          <a:ext cx="726017" cy="41486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11</xdr:col>
      <xdr:colOff>63501</xdr:colOff>
      <xdr:row>23</xdr:row>
      <xdr:rowOff>42334</xdr:rowOff>
    </xdr:from>
    <xdr:to>
      <xdr:col>13</xdr:col>
      <xdr:colOff>243418</xdr:colOff>
      <xdr:row>25</xdr:row>
      <xdr:rowOff>116417</xdr:rowOff>
    </xdr:to>
    <xdr:cxnSp macro="">
      <xdr:nvCxnSpPr>
        <xdr:cNvPr id="4" name="Straight Arrow Connector 3"/>
        <xdr:cNvCxnSpPr/>
      </xdr:nvCxnSpPr>
      <xdr:spPr>
        <a:xfrm>
          <a:off x="8921751" y="4804834"/>
          <a:ext cx="1513417" cy="45508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254000</xdr:colOff>
      <xdr:row>23</xdr:row>
      <xdr:rowOff>116416</xdr:rowOff>
    </xdr:from>
    <xdr:ext cx="2582334" cy="953466"/>
    <xdr:sp macro="" textlink="">
      <xdr:nvSpPr>
        <xdr:cNvPr id="5" name="TextBox 4"/>
        <xdr:cNvSpPr txBox="1"/>
      </xdr:nvSpPr>
      <xdr:spPr>
        <a:xfrm>
          <a:off x="10445750" y="4878916"/>
          <a:ext cx="2582334" cy="953466"/>
        </a:xfrm>
        <a:prstGeom prst="rect">
          <a:avLst/>
        </a:prstGeom>
        <a:solidFill>
          <a:srgbClr val="00B050">
            <a:alpha val="5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Imenujte obim ćelija K3:K23 sa "Ukupan_promet".</a:t>
          </a:r>
          <a:r>
            <a:rPr lang="hr-HR" sz="1100" baseline="0"/>
            <a:t> Kako? Označite ovaj obim ćelija, zatim se pozicionirajte u polje imena ćelije (gore skroz desno) i Upišite ručno "Ukupan_promet". Enter.</a:t>
          </a:r>
          <a:endParaRPr lang="hr-HR" sz="1100"/>
        </a:p>
      </xdr:txBody>
    </xdr:sp>
    <xdr:clientData/>
  </xdr:oneCellAnchor>
  <xdr:oneCellAnchor>
    <xdr:from>
      <xdr:col>8</xdr:col>
      <xdr:colOff>609600</xdr:colOff>
      <xdr:row>30</xdr:row>
      <xdr:rowOff>142875</xdr:rowOff>
    </xdr:from>
    <xdr:ext cx="3257550" cy="609013"/>
    <xdr:sp macro="" textlink="">
      <xdr:nvSpPr>
        <xdr:cNvPr id="6" name="TextBox 5"/>
        <xdr:cNvSpPr txBox="1"/>
      </xdr:nvSpPr>
      <xdr:spPr>
        <a:xfrm>
          <a:off x="6743700" y="6238875"/>
          <a:ext cx="3257550" cy="609013"/>
        </a:xfrm>
        <a:prstGeom prst="rect">
          <a:avLst/>
        </a:prstGeom>
        <a:solidFill>
          <a:srgbClr val="00B050">
            <a:alpha val="59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/>
            <a:t>Da</a:t>
          </a:r>
          <a:r>
            <a:rPr lang="hr-HR" sz="1100" baseline="0"/>
            <a:t> biste vidjeli sintaksu bilo koje funkcije, kliknite  na polje u kome se nalazi rezultat formule, a zatim na polje Fx (nalazi se ispred polja sa formulom).</a:t>
          </a:r>
          <a:endParaRPr lang="hr-HR" sz="1100"/>
        </a:p>
      </xdr:txBody>
    </xdr:sp>
    <xdr:clientData/>
  </xdr:oneCellAnchor>
  <xdr:twoCellAnchor>
    <xdr:from>
      <xdr:col>8</xdr:col>
      <xdr:colOff>0</xdr:colOff>
      <xdr:row>31</xdr:row>
      <xdr:rowOff>85725</xdr:rowOff>
    </xdr:from>
    <xdr:to>
      <xdr:col>8</xdr:col>
      <xdr:colOff>609600</xdr:colOff>
      <xdr:row>32</xdr:row>
      <xdr:rowOff>66382</xdr:rowOff>
    </xdr:to>
    <xdr:cxnSp macro="">
      <xdr:nvCxnSpPr>
        <xdr:cNvPr id="7" name="Straight Arrow Connector 6"/>
        <xdr:cNvCxnSpPr>
          <a:endCxn id="6" idx="1"/>
        </xdr:cNvCxnSpPr>
      </xdr:nvCxnSpPr>
      <xdr:spPr>
        <a:xfrm>
          <a:off x="6134100" y="6372225"/>
          <a:ext cx="609600" cy="17115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104775</xdr:colOff>
      <xdr:row>61</xdr:row>
      <xdr:rowOff>152400</xdr:rowOff>
    </xdr:from>
    <xdr:ext cx="3423886" cy="264560"/>
    <xdr:sp macro="" textlink="">
      <xdr:nvSpPr>
        <xdr:cNvPr id="8" name="TextBox 7"/>
        <xdr:cNvSpPr txBox="1"/>
      </xdr:nvSpPr>
      <xdr:spPr>
        <a:xfrm>
          <a:off x="5429250" y="13039725"/>
          <a:ext cx="3423886" cy="264560"/>
        </a:xfrm>
        <a:prstGeom prst="rect">
          <a:avLst/>
        </a:prstGeom>
        <a:solidFill>
          <a:srgbClr val="00B050">
            <a:alpha val="54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100"/>
            <a:t>Page Layout - Page Setup - Page - Fit to: 1, wide by:</a:t>
          </a:r>
          <a:r>
            <a:rPr lang="hr-HR" sz="1100" baseline="0"/>
            <a:t> 1 tall</a:t>
          </a:r>
          <a:endParaRPr lang="hr-HR" sz="1100"/>
        </a:p>
      </xdr:txBody>
    </xdr:sp>
    <xdr:clientData/>
  </xdr:oneCellAnchor>
  <xdr:twoCellAnchor>
    <xdr:from>
      <xdr:col>15</xdr:col>
      <xdr:colOff>529166</xdr:colOff>
      <xdr:row>1</xdr:row>
      <xdr:rowOff>359832</xdr:rowOff>
    </xdr:from>
    <xdr:to>
      <xdr:col>21</xdr:col>
      <xdr:colOff>52917</xdr:colOff>
      <xdr:row>10</xdr:row>
      <xdr:rowOff>190499</xdr:rowOff>
    </xdr:to>
    <xdr:sp macro="" textlink="">
      <xdr:nvSpPr>
        <xdr:cNvPr id="9" name="Rectangular Callout 8"/>
        <xdr:cNvSpPr/>
      </xdr:nvSpPr>
      <xdr:spPr>
        <a:xfrm>
          <a:off x="12016316" y="550332"/>
          <a:ext cx="3238501" cy="1926167"/>
        </a:xfrm>
        <a:prstGeom prst="wedgeRectCallout">
          <a:avLst>
            <a:gd name="adj1" fmla="val -73041"/>
            <a:gd name="adj2" fmla="val -60000"/>
          </a:avLst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r-Latn-CS" sz="1100" b="1">
              <a:solidFill>
                <a:srgbClr val="FFFF00"/>
              </a:solidFill>
            </a:rPr>
            <a:t>Kako</a:t>
          </a:r>
          <a:r>
            <a:rPr lang="sr-Latn-CS" sz="1100" b="1" baseline="0">
              <a:solidFill>
                <a:srgbClr val="FFFF00"/>
              </a:solidFill>
            </a:rPr>
            <a:t> se ubacuje Text Box?</a:t>
          </a:r>
        </a:p>
        <a:p>
          <a:pPr algn="ctr"/>
          <a:r>
            <a:rPr lang="sr-Latn-CS" sz="1100" b="1" baseline="0"/>
            <a:t>Text Box je tekstualni okvir. Meni Insert, kartica Text, dugme Text Box. Zatim kliknemo LTM na radni list gdje želimo pozicionirati Text Box i odmah počnemo kucati tekst. Za uređenje Text Boxa, označite ga (LTM), zatim DTM, opcija Format Shape, Kartica Fill gdje odaberemo boju, a na opciji Transparency odaberemo stepen "providnosti". 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7/Downloads/1667317-poslovna-informatika-eksel-iii-dvoas-uraen-primjer-sa-objanjenjima-2013-11-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orija"/>
      <sheetName val="Pivot_teorija"/>
      <sheetName val="Adrese_teorija"/>
      <sheetName val="Zadatak"/>
      <sheetName val="Sheet3"/>
    </sheetNames>
    <sheetDataSet>
      <sheetData sheetId="0"/>
      <sheetData sheetId="1"/>
      <sheetData sheetId="2">
        <row r="10">
          <cell r="I10">
            <v>1.17</v>
          </cell>
        </row>
      </sheetData>
      <sheetData sheetId="3">
        <row r="3">
          <cell r="D3" t="str">
            <v>Marko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0" zoomScaleNormal="80" workbookViewId="0">
      <selection activeCell="E1" sqref="E1"/>
    </sheetView>
  </sheetViews>
  <sheetFormatPr defaultRowHeight="15"/>
  <cols>
    <col min="1" max="3" width="13.28515625" customWidth="1"/>
    <col min="4" max="4" width="10.140625" customWidth="1"/>
    <col min="7" max="7" width="11.5703125" style="1" bestFit="1" customWidth="1"/>
    <col min="8" max="8" width="12.140625" customWidth="1"/>
    <col min="9" max="9" width="11.42578125" customWidth="1"/>
    <col min="10" max="10" width="13.140625" customWidth="1"/>
    <col min="11" max="11" width="16.28515625" bestFit="1" customWidth="1"/>
    <col min="12" max="12" width="11" customWidth="1"/>
    <col min="13" max="13" width="9" customWidth="1"/>
    <col min="14" max="14" width="11.28515625" customWidth="1"/>
    <col min="15" max="15" width="8.140625" customWidth="1"/>
    <col min="16" max="16" width="8.42578125" customWidth="1"/>
    <col min="17" max="17" width="8.5703125" customWidth="1"/>
    <col min="18" max="18" width="11.28515625" bestFit="1" customWidth="1"/>
  </cols>
  <sheetData>
    <row r="1" spans="1:18">
      <c r="H1" s="26" t="s">
        <v>0</v>
      </c>
      <c r="I1" s="26"/>
      <c r="J1" s="26"/>
    </row>
    <row r="2" spans="1:18" s="3" customFormat="1" ht="45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8">
      <c r="A3" t="s">
        <v>13</v>
      </c>
      <c r="B3" t="s">
        <v>14</v>
      </c>
      <c r="C3" t="s">
        <v>15</v>
      </c>
      <c r="D3" t="s">
        <v>16</v>
      </c>
      <c r="E3" s="4" t="s">
        <v>17</v>
      </c>
      <c r="F3" s="4">
        <v>1</v>
      </c>
      <c r="G3" s="1" t="str">
        <f>IF(F3&lt;&gt;0,"Da","Nema konk.")</f>
        <v>Da</v>
      </c>
      <c r="H3">
        <v>990</v>
      </c>
      <c r="I3">
        <v>1251</v>
      </c>
      <c r="J3">
        <v>1078</v>
      </c>
      <c r="K3">
        <f>H3+I3+J3</f>
        <v>3319</v>
      </c>
      <c r="L3" s="1" t="str">
        <f>IF(K3&gt;=999,"Zad.","Prom.akt.")</f>
        <v>Zad.</v>
      </c>
      <c r="M3" s="5">
        <f>AVERAGE(H3:J3)</f>
        <v>1106.3333333333333</v>
      </c>
      <c r="R3" s="3"/>
    </row>
    <row r="4" spans="1:18">
      <c r="A4" t="s">
        <v>18</v>
      </c>
      <c r="B4" t="s">
        <v>19</v>
      </c>
      <c r="C4" t="s">
        <v>20</v>
      </c>
      <c r="D4" t="s">
        <v>21</v>
      </c>
      <c r="E4" s="4" t="s">
        <v>22</v>
      </c>
      <c r="F4" s="4">
        <v>4</v>
      </c>
      <c r="G4" s="1" t="str">
        <f t="shared" ref="G4:G23" si="0">IF(F4&lt;&gt;0,"Da","Nema konk.")</f>
        <v>Da</v>
      </c>
      <c r="H4">
        <v>675</v>
      </c>
      <c r="I4">
        <v>544</v>
      </c>
      <c r="J4">
        <v>685</v>
      </c>
      <c r="K4">
        <f t="shared" ref="K4:K23" si="1">H4+I4+J4</f>
        <v>1904</v>
      </c>
      <c r="L4" s="1" t="str">
        <f t="shared" ref="L4:L23" si="2">IF(K4&gt;=999,"Zad.","Prom.akt.")</f>
        <v>Zad.</v>
      </c>
      <c r="M4" s="5">
        <f t="shared" ref="M4:M23" si="3">AVERAGE(H4:J4)</f>
        <v>634.66666666666663</v>
      </c>
      <c r="R4" s="3"/>
    </row>
    <row r="5" spans="1:18">
      <c r="A5" t="s">
        <v>23</v>
      </c>
      <c r="B5" t="s">
        <v>24</v>
      </c>
      <c r="C5" t="s">
        <v>25</v>
      </c>
      <c r="D5" t="s">
        <v>26</v>
      </c>
      <c r="E5" s="4" t="s">
        <v>17</v>
      </c>
      <c r="F5" s="4">
        <v>3</v>
      </c>
      <c r="G5" s="1" t="str">
        <f t="shared" si="0"/>
        <v>Da</v>
      </c>
      <c r="H5">
        <v>1109</v>
      </c>
      <c r="I5">
        <v>1240</v>
      </c>
      <c r="J5">
        <v>1054</v>
      </c>
      <c r="K5">
        <f t="shared" si="1"/>
        <v>3403</v>
      </c>
      <c r="L5" s="1" t="str">
        <f t="shared" si="2"/>
        <v>Zad.</v>
      </c>
      <c r="M5" s="5">
        <f t="shared" si="3"/>
        <v>1134.3333333333333</v>
      </c>
      <c r="R5" s="3"/>
    </row>
    <row r="6" spans="1:18">
      <c r="A6" t="s">
        <v>27</v>
      </c>
      <c r="B6" t="s">
        <v>28</v>
      </c>
      <c r="C6" t="s">
        <v>25</v>
      </c>
      <c r="D6" t="s">
        <v>26</v>
      </c>
      <c r="E6" s="4" t="s">
        <v>22</v>
      </c>
      <c r="F6" s="4"/>
      <c r="G6" s="1" t="str">
        <f t="shared" si="0"/>
        <v>Nema konk.</v>
      </c>
      <c r="H6">
        <v>745</v>
      </c>
      <c r="I6">
        <v>890</v>
      </c>
      <c r="J6">
        <v>802</v>
      </c>
      <c r="K6">
        <f t="shared" si="1"/>
        <v>2437</v>
      </c>
      <c r="L6" s="1" t="str">
        <f t="shared" si="2"/>
        <v>Zad.</v>
      </c>
      <c r="M6" s="5">
        <f t="shared" si="3"/>
        <v>812.33333333333337</v>
      </c>
      <c r="R6" s="3"/>
    </row>
    <row r="7" spans="1:18">
      <c r="A7" t="s">
        <v>29</v>
      </c>
      <c r="B7" t="s">
        <v>19</v>
      </c>
      <c r="C7" t="s">
        <v>25</v>
      </c>
      <c r="D7" t="s">
        <v>21</v>
      </c>
      <c r="E7" s="4" t="s">
        <v>30</v>
      </c>
      <c r="F7" s="4">
        <v>2</v>
      </c>
      <c r="G7" s="1" t="str">
        <f t="shared" si="0"/>
        <v>Da</v>
      </c>
      <c r="H7">
        <v>320</v>
      </c>
      <c r="I7">
        <v>278</v>
      </c>
      <c r="J7">
        <v>245</v>
      </c>
      <c r="K7">
        <f t="shared" si="1"/>
        <v>843</v>
      </c>
      <c r="L7" s="1" t="str">
        <f t="shared" si="2"/>
        <v>Prom.akt.</v>
      </c>
      <c r="M7" s="5">
        <f t="shared" si="3"/>
        <v>281</v>
      </c>
      <c r="R7" s="3"/>
    </row>
    <row r="8" spans="1:18">
      <c r="A8" t="s">
        <v>31</v>
      </c>
      <c r="B8" t="s">
        <v>24</v>
      </c>
      <c r="C8" t="s">
        <v>20</v>
      </c>
      <c r="D8" t="s">
        <v>26</v>
      </c>
      <c r="E8" s="4" t="s">
        <v>30</v>
      </c>
      <c r="F8" s="4">
        <v>2</v>
      </c>
      <c r="G8" s="1" t="str">
        <f t="shared" si="0"/>
        <v>Da</v>
      </c>
      <c r="H8">
        <v>180</v>
      </c>
      <c r="I8">
        <v>210</v>
      </c>
      <c r="J8">
        <v>165</v>
      </c>
      <c r="K8">
        <f t="shared" si="1"/>
        <v>555</v>
      </c>
      <c r="L8" s="1" t="str">
        <f t="shared" si="2"/>
        <v>Prom.akt.</v>
      </c>
      <c r="M8" s="5">
        <f t="shared" si="3"/>
        <v>185</v>
      </c>
      <c r="R8" s="3"/>
    </row>
    <row r="9" spans="1:18">
      <c r="A9" t="s">
        <v>32</v>
      </c>
      <c r="B9" t="s">
        <v>24</v>
      </c>
      <c r="C9" t="s">
        <v>15</v>
      </c>
      <c r="D9" t="s">
        <v>26</v>
      </c>
      <c r="E9" s="4" t="s">
        <v>22</v>
      </c>
      <c r="F9" s="4"/>
      <c r="G9" s="1" t="str">
        <f t="shared" si="0"/>
        <v>Nema konk.</v>
      </c>
      <c r="H9">
        <v>554</v>
      </c>
      <c r="I9">
        <v>421</v>
      </c>
      <c r="J9">
        <v>220</v>
      </c>
      <c r="K9">
        <f t="shared" si="1"/>
        <v>1195</v>
      </c>
      <c r="L9" s="1" t="str">
        <f t="shared" si="2"/>
        <v>Zad.</v>
      </c>
      <c r="M9" s="5">
        <f t="shared" si="3"/>
        <v>398.33333333333331</v>
      </c>
      <c r="R9" s="3"/>
    </row>
    <row r="10" spans="1:18">
      <c r="A10" t="s">
        <v>33</v>
      </c>
      <c r="B10" t="s">
        <v>14</v>
      </c>
      <c r="C10" t="s">
        <v>15</v>
      </c>
      <c r="D10" t="s">
        <v>16</v>
      </c>
      <c r="E10" s="4" t="s">
        <v>17</v>
      </c>
      <c r="F10" s="4">
        <v>1</v>
      </c>
      <c r="G10" s="1" t="str">
        <f t="shared" si="0"/>
        <v>Da</v>
      </c>
      <c r="H10">
        <v>998</v>
      </c>
      <c r="I10">
        <v>1189</v>
      </c>
      <c r="J10">
        <v>1021</v>
      </c>
      <c r="K10">
        <f t="shared" si="1"/>
        <v>3208</v>
      </c>
      <c r="L10" s="1" t="str">
        <f t="shared" si="2"/>
        <v>Zad.</v>
      </c>
      <c r="M10" s="5">
        <f t="shared" si="3"/>
        <v>1069.3333333333333</v>
      </c>
      <c r="R10" s="3"/>
    </row>
    <row r="11" spans="1:18">
      <c r="A11" t="s">
        <v>34</v>
      </c>
      <c r="B11" t="s">
        <v>35</v>
      </c>
      <c r="C11" t="s">
        <v>15</v>
      </c>
      <c r="D11" t="s">
        <v>36</v>
      </c>
      <c r="E11" s="4" t="s">
        <v>17</v>
      </c>
      <c r="F11" s="4">
        <v>1</v>
      </c>
      <c r="G11" s="1" t="str">
        <f t="shared" si="0"/>
        <v>Da</v>
      </c>
      <c r="H11">
        <v>1211</v>
      </c>
      <c r="I11">
        <v>1560</v>
      </c>
      <c r="J11">
        <v>1108</v>
      </c>
      <c r="K11">
        <f t="shared" si="1"/>
        <v>3879</v>
      </c>
      <c r="L11" s="1" t="str">
        <f t="shared" si="2"/>
        <v>Zad.</v>
      </c>
      <c r="M11" s="5">
        <f t="shared" si="3"/>
        <v>1293</v>
      </c>
      <c r="R11" s="3"/>
    </row>
    <row r="12" spans="1:18">
      <c r="A12" t="s">
        <v>37</v>
      </c>
      <c r="B12" t="s">
        <v>14</v>
      </c>
      <c r="C12" t="s">
        <v>20</v>
      </c>
      <c r="D12" t="s">
        <v>16</v>
      </c>
      <c r="E12" s="4" t="s">
        <v>22</v>
      </c>
      <c r="F12" s="4">
        <v>3</v>
      </c>
      <c r="G12" s="1" t="str">
        <f>IF(F12&lt;&gt;0,"Da","Nema konk.")</f>
        <v>Da</v>
      </c>
      <c r="H12">
        <v>865</v>
      </c>
      <c r="I12">
        <v>789</v>
      </c>
      <c r="J12">
        <v>612</v>
      </c>
      <c r="K12">
        <f t="shared" si="1"/>
        <v>2266</v>
      </c>
      <c r="L12" s="1" t="str">
        <f t="shared" si="2"/>
        <v>Zad.</v>
      </c>
      <c r="M12" s="5">
        <f t="shared" si="3"/>
        <v>755.33333333333337</v>
      </c>
      <c r="R12" s="3"/>
    </row>
    <row r="13" spans="1:18">
      <c r="A13" t="s">
        <v>38</v>
      </c>
      <c r="B13" t="s">
        <v>39</v>
      </c>
      <c r="C13" t="s">
        <v>15</v>
      </c>
      <c r="D13" t="s">
        <v>21</v>
      </c>
      <c r="E13" s="4" t="s">
        <v>17</v>
      </c>
      <c r="F13" s="4">
        <v>4</v>
      </c>
      <c r="G13" s="1" t="str">
        <f t="shared" si="0"/>
        <v>Da</v>
      </c>
      <c r="H13">
        <v>1038</v>
      </c>
      <c r="I13">
        <v>1335</v>
      </c>
      <c r="J13">
        <v>976</v>
      </c>
      <c r="K13">
        <f t="shared" si="1"/>
        <v>3349</v>
      </c>
      <c r="L13" s="1" t="str">
        <f t="shared" si="2"/>
        <v>Zad.</v>
      </c>
      <c r="M13" s="5">
        <f t="shared" si="3"/>
        <v>1116.3333333333333</v>
      </c>
      <c r="R13" s="3"/>
    </row>
    <row r="14" spans="1:18">
      <c r="A14" t="s">
        <v>40</v>
      </c>
      <c r="B14" t="s">
        <v>19</v>
      </c>
      <c r="C14" t="s">
        <v>15</v>
      </c>
      <c r="D14" t="s">
        <v>21</v>
      </c>
      <c r="E14" s="4" t="s">
        <v>22</v>
      </c>
      <c r="F14" s="4"/>
      <c r="G14" s="1" t="str">
        <f t="shared" si="0"/>
        <v>Nema konk.</v>
      </c>
      <c r="H14">
        <v>579</v>
      </c>
      <c r="I14">
        <v>745</v>
      </c>
      <c r="J14">
        <v>212</v>
      </c>
      <c r="K14">
        <f t="shared" si="1"/>
        <v>1536</v>
      </c>
      <c r="L14" s="1" t="str">
        <f t="shared" si="2"/>
        <v>Zad.</v>
      </c>
      <c r="M14" s="5">
        <f t="shared" si="3"/>
        <v>512</v>
      </c>
      <c r="R14" s="3"/>
    </row>
    <row r="15" spans="1:18">
      <c r="A15" t="s">
        <v>41</v>
      </c>
      <c r="B15" t="s">
        <v>19</v>
      </c>
      <c r="C15" t="s">
        <v>25</v>
      </c>
      <c r="D15" t="s">
        <v>21</v>
      </c>
      <c r="E15" s="4" t="s">
        <v>30</v>
      </c>
      <c r="F15" s="4">
        <v>2</v>
      </c>
      <c r="G15" s="1" t="str">
        <f t="shared" si="0"/>
        <v>Da</v>
      </c>
      <c r="H15">
        <v>213</v>
      </c>
      <c r="I15">
        <v>143</v>
      </c>
      <c r="J15">
        <v>91</v>
      </c>
      <c r="K15">
        <f t="shared" si="1"/>
        <v>447</v>
      </c>
      <c r="L15" s="1" t="str">
        <f t="shared" si="2"/>
        <v>Prom.akt.</v>
      </c>
      <c r="M15" s="5">
        <f t="shared" si="3"/>
        <v>149</v>
      </c>
      <c r="R15" s="3"/>
    </row>
    <row r="16" spans="1:18">
      <c r="A16" t="s">
        <v>42</v>
      </c>
      <c r="B16" t="s">
        <v>14</v>
      </c>
      <c r="C16" t="s">
        <v>25</v>
      </c>
      <c r="D16" t="s">
        <v>16</v>
      </c>
      <c r="E16" s="4" t="s">
        <v>22</v>
      </c>
      <c r="F16" s="4"/>
      <c r="G16" s="1" t="str">
        <f t="shared" si="0"/>
        <v>Nema konk.</v>
      </c>
      <c r="H16">
        <v>890</v>
      </c>
      <c r="I16">
        <v>387</v>
      </c>
      <c r="J16">
        <v>256</v>
      </c>
      <c r="K16">
        <f t="shared" si="1"/>
        <v>1533</v>
      </c>
      <c r="L16" s="1" t="str">
        <f t="shared" si="2"/>
        <v>Zad.</v>
      </c>
      <c r="M16" s="5">
        <f t="shared" si="3"/>
        <v>511</v>
      </c>
      <c r="R16" s="3"/>
    </row>
    <row r="17" spans="1:18">
      <c r="A17" t="s">
        <v>43</v>
      </c>
      <c r="B17" t="s">
        <v>24</v>
      </c>
      <c r="C17" t="s">
        <v>20</v>
      </c>
      <c r="D17" t="s">
        <v>26</v>
      </c>
      <c r="E17" s="4" t="s">
        <v>22</v>
      </c>
      <c r="F17" s="4">
        <v>4</v>
      </c>
      <c r="G17" s="1" t="str">
        <f t="shared" si="0"/>
        <v>Da</v>
      </c>
      <c r="H17">
        <v>689</v>
      </c>
      <c r="I17">
        <v>974</v>
      </c>
      <c r="J17">
        <v>557</v>
      </c>
      <c r="K17">
        <f t="shared" si="1"/>
        <v>2220</v>
      </c>
      <c r="L17" s="1" t="str">
        <f t="shared" si="2"/>
        <v>Zad.</v>
      </c>
      <c r="M17" s="5">
        <f t="shared" si="3"/>
        <v>740</v>
      </c>
      <c r="R17" s="3"/>
    </row>
    <row r="18" spans="1:18">
      <c r="A18" t="s">
        <v>44</v>
      </c>
      <c r="B18" t="s">
        <v>35</v>
      </c>
      <c r="C18" t="s">
        <v>15</v>
      </c>
      <c r="D18" t="s">
        <v>36</v>
      </c>
      <c r="E18" s="4" t="s">
        <v>17</v>
      </c>
      <c r="F18" s="4"/>
      <c r="G18" s="1" t="str">
        <f>IF(F18&lt;&gt;0,"Da","Nema konk.")</f>
        <v>Nema konk.</v>
      </c>
      <c r="H18">
        <v>950</v>
      </c>
      <c r="I18">
        <v>1200</v>
      </c>
      <c r="J18">
        <v>1105</v>
      </c>
      <c r="K18">
        <f t="shared" si="1"/>
        <v>3255</v>
      </c>
      <c r="L18" s="1" t="str">
        <f t="shared" si="2"/>
        <v>Zad.</v>
      </c>
      <c r="M18" s="5">
        <f t="shared" si="3"/>
        <v>1085</v>
      </c>
      <c r="R18" s="3"/>
    </row>
    <row r="19" spans="1:18">
      <c r="A19" t="s">
        <v>45</v>
      </c>
      <c r="B19" t="s">
        <v>39</v>
      </c>
      <c r="C19" t="s">
        <v>20</v>
      </c>
      <c r="D19" t="s">
        <v>26</v>
      </c>
      <c r="E19" s="4" t="s">
        <v>22</v>
      </c>
      <c r="F19" s="4">
        <v>1</v>
      </c>
      <c r="G19" s="1" t="str">
        <f t="shared" si="0"/>
        <v>Da</v>
      </c>
      <c r="H19">
        <v>556</v>
      </c>
      <c r="I19">
        <v>777</v>
      </c>
      <c r="J19">
        <v>530</v>
      </c>
      <c r="K19">
        <f t="shared" si="1"/>
        <v>1863</v>
      </c>
      <c r="L19" s="1" t="str">
        <f t="shared" si="2"/>
        <v>Zad.</v>
      </c>
      <c r="M19" s="5">
        <f t="shared" si="3"/>
        <v>621</v>
      </c>
      <c r="R19" s="3"/>
    </row>
    <row r="20" spans="1:18">
      <c r="A20" t="s">
        <v>46</v>
      </c>
      <c r="B20" t="s">
        <v>47</v>
      </c>
      <c r="C20" t="s">
        <v>20</v>
      </c>
      <c r="D20" t="s">
        <v>16</v>
      </c>
      <c r="E20" s="4" t="s">
        <v>22</v>
      </c>
      <c r="F20" s="4">
        <v>3</v>
      </c>
      <c r="G20" s="1" t="str">
        <f t="shared" si="0"/>
        <v>Da</v>
      </c>
      <c r="H20">
        <v>765</v>
      </c>
      <c r="I20">
        <v>709</v>
      </c>
      <c r="J20">
        <v>701</v>
      </c>
      <c r="K20">
        <f t="shared" si="1"/>
        <v>2175</v>
      </c>
      <c r="L20" s="1" t="str">
        <f t="shared" si="2"/>
        <v>Zad.</v>
      </c>
      <c r="M20" s="5">
        <f t="shared" si="3"/>
        <v>725</v>
      </c>
      <c r="R20" s="3"/>
    </row>
    <row r="21" spans="1:18">
      <c r="A21" t="s">
        <v>48</v>
      </c>
      <c r="B21" t="s">
        <v>47</v>
      </c>
      <c r="C21" t="s">
        <v>20</v>
      </c>
      <c r="D21" t="s">
        <v>16</v>
      </c>
      <c r="E21" s="4" t="s">
        <v>17</v>
      </c>
      <c r="F21" s="4">
        <v>3</v>
      </c>
      <c r="G21" s="1" t="str">
        <f t="shared" si="0"/>
        <v>Da</v>
      </c>
      <c r="H21">
        <v>987</v>
      </c>
      <c r="I21">
        <v>1031</v>
      </c>
      <c r="J21">
        <v>987</v>
      </c>
      <c r="K21">
        <f t="shared" si="1"/>
        <v>3005</v>
      </c>
      <c r="L21" s="1" t="str">
        <f t="shared" si="2"/>
        <v>Zad.</v>
      </c>
      <c r="M21" s="5">
        <f t="shared" si="3"/>
        <v>1001.6666666666666</v>
      </c>
    </row>
    <row r="22" spans="1:18">
      <c r="A22" t="s">
        <v>49</v>
      </c>
      <c r="B22" t="s">
        <v>35</v>
      </c>
      <c r="C22" t="s">
        <v>15</v>
      </c>
      <c r="D22" t="s">
        <v>36</v>
      </c>
      <c r="E22" s="4" t="s">
        <v>22</v>
      </c>
      <c r="F22" s="4"/>
      <c r="G22" s="1" t="str">
        <f t="shared" si="0"/>
        <v>Nema konk.</v>
      </c>
      <c r="H22">
        <v>678</v>
      </c>
      <c r="I22">
        <v>432</v>
      </c>
      <c r="J22">
        <v>789</v>
      </c>
      <c r="K22">
        <f t="shared" si="1"/>
        <v>1899</v>
      </c>
      <c r="L22" s="1" t="str">
        <f t="shared" si="2"/>
        <v>Zad.</v>
      </c>
      <c r="M22" s="5">
        <f t="shared" si="3"/>
        <v>633</v>
      </c>
    </row>
    <row r="23" spans="1:18">
      <c r="A23" t="s">
        <v>50</v>
      </c>
      <c r="B23" t="s">
        <v>28</v>
      </c>
      <c r="C23" t="s">
        <v>15</v>
      </c>
      <c r="D23" t="s">
        <v>26</v>
      </c>
      <c r="E23" s="4" t="s">
        <v>30</v>
      </c>
      <c r="F23" s="4">
        <v>2</v>
      </c>
      <c r="G23" s="1" t="str">
        <f t="shared" si="0"/>
        <v>Da</v>
      </c>
      <c r="H23">
        <v>123</v>
      </c>
      <c r="I23">
        <v>143</v>
      </c>
      <c r="J23">
        <v>171</v>
      </c>
      <c r="K23">
        <f t="shared" si="1"/>
        <v>437</v>
      </c>
      <c r="L23" s="1" t="str">
        <f t="shared" si="2"/>
        <v>Prom.akt.</v>
      </c>
      <c r="M23" s="5">
        <f t="shared" si="3"/>
        <v>145.66666666666666</v>
      </c>
    </row>
    <row r="30" spans="1:18">
      <c r="A30" s="27" t="s">
        <v>51</v>
      </c>
      <c r="B30" s="28"/>
      <c r="C30" s="28"/>
      <c r="D30" s="28"/>
      <c r="E30" s="28"/>
      <c r="F30" s="28"/>
      <c r="G30" s="29"/>
      <c r="H30" s="6">
        <f>SUM(K3:K23)</f>
        <v>44728</v>
      </c>
      <c r="J30">
        <f>SUM(Ukupan_promet)</f>
        <v>44728</v>
      </c>
    </row>
    <row r="32" spans="1:18" ht="15" customHeight="1">
      <c r="A32" s="23" t="s">
        <v>52</v>
      </c>
      <c r="B32" s="24"/>
      <c r="C32" s="24"/>
      <c r="D32" s="24"/>
      <c r="E32" s="24"/>
      <c r="F32" s="24"/>
      <c r="G32" s="25"/>
      <c r="H32" s="6">
        <f>SUMIF(E3:E23,E3,K3:K23)</f>
        <v>23418</v>
      </c>
    </row>
    <row r="34" spans="1:18" ht="19.5" customHeight="1">
      <c r="A34" s="23" t="s">
        <v>53</v>
      </c>
      <c r="B34" s="24"/>
      <c r="C34" s="24"/>
      <c r="D34" s="24"/>
      <c r="E34" s="24"/>
      <c r="F34" s="24"/>
      <c r="G34" s="25"/>
      <c r="H34" s="6">
        <f>SUMIF(L3:L23,L7,K3:K23)</f>
        <v>2282</v>
      </c>
    </row>
    <row r="36" spans="1:18" ht="29.25" customHeight="1">
      <c r="A36" s="23" t="s">
        <v>54</v>
      </c>
      <c r="B36" s="24"/>
      <c r="C36" s="24"/>
      <c r="D36" s="24"/>
      <c r="E36" s="24"/>
      <c r="F36" s="24"/>
      <c r="G36" s="25"/>
      <c r="H36" s="7">
        <f>H34/H30</f>
        <v>5.1019495617957433E-2</v>
      </c>
      <c r="I36" t="s">
        <v>55</v>
      </c>
    </row>
    <row r="38" spans="1:18">
      <c r="A38" s="23" t="s">
        <v>56</v>
      </c>
      <c r="B38" s="24"/>
      <c r="C38" s="24"/>
      <c r="D38" s="24"/>
      <c r="E38" s="24"/>
      <c r="F38" s="24"/>
      <c r="G38" s="25"/>
      <c r="H38" s="6">
        <f>SUMIF(B3:B23,B5,H3:H23)</f>
        <v>2532</v>
      </c>
    </row>
    <row r="40" spans="1:18">
      <c r="A40" s="23" t="s">
        <v>57</v>
      </c>
      <c r="B40" s="24"/>
      <c r="C40" s="24"/>
      <c r="D40" s="24"/>
      <c r="E40" s="24"/>
      <c r="F40" s="24"/>
      <c r="G40" s="25"/>
      <c r="H40" s="6">
        <f>SUMIF(Komercijalisti,"Petar",Ukupan_promet)</f>
        <v>12110</v>
      </c>
    </row>
    <row r="42" spans="1:18">
      <c r="A42" s="23" t="s">
        <v>58</v>
      </c>
      <c r="B42" s="24"/>
      <c r="C42" s="24"/>
      <c r="D42" s="24"/>
      <c r="E42" s="24"/>
      <c r="F42" s="24"/>
      <c r="G42" s="25"/>
      <c r="H42" s="6">
        <f>SUMIF(E3:E23,E3,I3:I23)</f>
        <v>8806</v>
      </c>
    </row>
    <row r="43" spans="1:18">
      <c r="A43" s="8"/>
      <c r="B43" s="8"/>
      <c r="C43" s="8"/>
      <c r="D43" s="8"/>
      <c r="E43" s="8"/>
      <c r="F43" s="8"/>
      <c r="G43" s="9"/>
    </row>
    <row r="44" spans="1:18" ht="21" customHeight="1">
      <c r="A44" s="23" t="s">
        <v>59</v>
      </c>
      <c r="B44" s="24"/>
      <c r="C44" s="24"/>
      <c r="D44" s="24"/>
      <c r="E44" s="24"/>
      <c r="F44" s="24"/>
      <c r="G44" s="25"/>
      <c r="H44" s="6">
        <f>MAX(K3:K22)</f>
        <v>3879</v>
      </c>
      <c r="J44" s="10"/>
      <c r="K44" s="11"/>
      <c r="L44" s="11"/>
      <c r="M44" s="11"/>
      <c r="N44" s="11"/>
      <c r="O44" s="11"/>
      <c r="P44" s="11"/>
      <c r="Q44" s="11"/>
      <c r="R44" s="11"/>
    </row>
    <row r="45" spans="1:18">
      <c r="J45" s="10"/>
      <c r="K45" s="11"/>
      <c r="L45" s="11"/>
      <c r="M45" s="11"/>
      <c r="N45" s="11"/>
      <c r="O45" s="11"/>
      <c r="P45" s="11"/>
      <c r="Q45" s="11"/>
      <c r="R45" s="11"/>
    </row>
    <row r="46" spans="1:18">
      <c r="A46" s="23" t="s">
        <v>60</v>
      </c>
      <c r="B46" s="24"/>
      <c r="C46" s="24"/>
      <c r="D46" s="24"/>
      <c r="E46" s="24">
        <v>123</v>
      </c>
      <c r="F46" s="24"/>
      <c r="G46" s="25"/>
      <c r="H46" s="6">
        <f>MIN(H3:H23)</f>
        <v>123</v>
      </c>
    </row>
    <row r="52" spans="1:9" ht="30" customHeight="1">
      <c r="A52" s="23" t="s">
        <v>61</v>
      </c>
      <c r="B52" s="24"/>
      <c r="C52" s="24"/>
      <c r="D52" s="24"/>
      <c r="E52" s="24">
        <v>21</v>
      </c>
      <c r="F52" s="24"/>
      <c r="G52" s="25"/>
      <c r="H52" s="6">
        <f>COUNTA(A3:A23)</f>
        <v>21</v>
      </c>
    </row>
    <row r="54" spans="1:9">
      <c r="A54" s="23" t="s">
        <v>62</v>
      </c>
      <c r="B54" s="24"/>
      <c r="C54" s="24"/>
      <c r="D54" s="24"/>
      <c r="E54" s="24">
        <v>2</v>
      </c>
      <c r="F54" s="24"/>
      <c r="G54" s="25"/>
      <c r="H54" s="6">
        <f>COUNTIF(B3:B23,B6)</f>
        <v>2</v>
      </c>
    </row>
    <row r="56" spans="1:9">
      <c r="A56" s="23" t="s">
        <v>63</v>
      </c>
      <c r="B56" s="24"/>
      <c r="C56" s="24"/>
      <c r="D56" s="24"/>
      <c r="E56" s="24">
        <v>2</v>
      </c>
      <c r="F56" s="24"/>
      <c r="G56" s="25"/>
      <c r="H56" s="6">
        <f>COUNTIFS(B3:B23,B4,E3:E23,E9)</f>
        <v>2</v>
      </c>
    </row>
    <row r="58" spans="1:9" ht="30" customHeight="1">
      <c r="A58" s="23" t="s">
        <v>64</v>
      </c>
      <c r="B58" s="24"/>
      <c r="C58" s="24"/>
      <c r="D58" s="24"/>
      <c r="E58" s="24">
        <v>44700</v>
      </c>
      <c r="F58" s="24"/>
      <c r="G58" s="25"/>
      <c r="H58" s="6">
        <f>ROUND(H30,-2)</f>
        <v>44700</v>
      </c>
    </row>
    <row r="60" spans="1:9" ht="30" customHeight="1">
      <c r="A60" s="23" t="s">
        <v>65</v>
      </c>
      <c r="B60" s="24"/>
      <c r="C60" s="24"/>
      <c r="D60" s="24"/>
      <c r="E60" s="24">
        <v>5974</v>
      </c>
      <c r="F60" s="24"/>
      <c r="G60" s="25"/>
      <c r="H60" s="6"/>
      <c r="I60">
        <f>SUMIFS(K3:K23,D3:D23,D3,E3:E23,E4)</f>
        <v>5974</v>
      </c>
    </row>
    <row r="63" spans="1:9">
      <c r="A63" s="23" t="s">
        <v>66</v>
      </c>
      <c r="B63" s="24"/>
      <c r="C63" s="24"/>
      <c r="D63" s="24"/>
      <c r="E63" s="24"/>
      <c r="F63" s="24"/>
      <c r="G63" s="25"/>
    </row>
    <row r="65" spans="1:7">
      <c r="A65" s="30"/>
      <c r="B65" s="30"/>
      <c r="C65" s="30"/>
      <c r="D65" s="30"/>
      <c r="E65" s="30"/>
      <c r="F65" s="30"/>
      <c r="G65" s="30"/>
    </row>
  </sheetData>
  <mergeCells count="17">
    <mergeCell ref="A56:G56"/>
    <mergeCell ref="A58:G58"/>
    <mergeCell ref="A60:G60"/>
    <mergeCell ref="A63:G63"/>
    <mergeCell ref="A65:G65"/>
    <mergeCell ref="A54:G54"/>
    <mergeCell ref="H1:J1"/>
    <mergeCell ref="A30:G30"/>
    <mergeCell ref="A32:G32"/>
    <mergeCell ref="A34:G34"/>
    <mergeCell ref="A36:G36"/>
    <mergeCell ref="A38:G38"/>
    <mergeCell ref="A40:G40"/>
    <mergeCell ref="A42:G42"/>
    <mergeCell ref="A44:G44"/>
    <mergeCell ref="A46:G46"/>
    <mergeCell ref="A52:G5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9"/>
  <sheetViews>
    <sheetView zoomScale="80" zoomScaleNormal="80" workbookViewId="0">
      <selection activeCell="F2" sqref="F2"/>
    </sheetView>
  </sheetViews>
  <sheetFormatPr defaultRowHeight="15"/>
  <cols>
    <col min="1" max="1" width="13.140625" bestFit="1" customWidth="1"/>
    <col min="2" max="2" width="11.85546875" customWidth="1"/>
    <col min="3" max="3" width="9.28515625" customWidth="1"/>
    <col min="4" max="4" width="18.42578125" customWidth="1"/>
    <col min="5" max="5" width="19.140625" customWidth="1"/>
    <col min="6" max="6" width="10.5703125" customWidth="1"/>
    <col min="7" max="7" width="10.5703125" style="4" customWidth="1"/>
    <col min="8" max="8" width="10.42578125" customWidth="1"/>
    <col min="9" max="11" width="11.140625" customWidth="1"/>
    <col min="12" max="12" width="13.28515625" customWidth="1"/>
    <col min="13" max="13" width="11.28515625" customWidth="1"/>
  </cols>
  <sheetData>
    <row r="2" spans="2:16" s="13" customFormat="1" ht="60">
      <c r="B2" s="12" t="s">
        <v>67</v>
      </c>
      <c r="C2" s="12" t="s">
        <v>68</v>
      </c>
      <c r="D2" s="12" t="s">
        <v>69</v>
      </c>
      <c r="E2" s="12" t="s">
        <v>70</v>
      </c>
      <c r="F2" s="12" t="s">
        <v>71</v>
      </c>
      <c r="G2" s="12" t="s">
        <v>72</v>
      </c>
      <c r="H2" s="12" t="s">
        <v>73</v>
      </c>
      <c r="I2" s="12" t="s">
        <v>74</v>
      </c>
      <c r="J2" s="12" t="s">
        <v>75</v>
      </c>
      <c r="K2" s="12" t="s">
        <v>76</v>
      </c>
      <c r="L2" s="12" t="s">
        <v>77</v>
      </c>
      <c r="M2" s="12" t="s">
        <v>78</v>
      </c>
      <c r="N2" s="12" t="s">
        <v>79</v>
      </c>
      <c r="O2" s="12" t="s">
        <v>80</v>
      </c>
      <c r="P2" s="12" t="s">
        <v>81</v>
      </c>
    </row>
    <row r="3" spans="2:16">
      <c r="B3" t="s">
        <v>82</v>
      </c>
      <c r="C3" t="s">
        <v>83</v>
      </c>
      <c r="D3" t="s">
        <v>84</v>
      </c>
      <c r="E3" t="s">
        <v>85</v>
      </c>
      <c r="F3">
        <v>14</v>
      </c>
      <c r="G3" s="14" t="str">
        <f t="shared" ref="G3:G8" si="0">IF(F3&gt;=11,"Položio","Pao")</f>
        <v>Položio</v>
      </c>
      <c r="H3">
        <v>17</v>
      </c>
      <c r="I3">
        <v>7</v>
      </c>
      <c r="J3" s="15">
        <v>1</v>
      </c>
      <c r="K3" s="16">
        <f t="shared" ref="K3:K8" si="1">IF(J3&gt;=80%,2,0)</f>
        <v>2</v>
      </c>
      <c r="L3" s="16">
        <f t="shared" ref="L3:L8" si="2">F3+H3+I3+K3</f>
        <v>40</v>
      </c>
      <c r="M3">
        <v>50</v>
      </c>
      <c r="N3" s="17">
        <f t="shared" ref="N3:N8" si="3">L3+M3</f>
        <v>90</v>
      </c>
      <c r="O3" s="18">
        <v>9</v>
      </c>
      <c r="P3" s="18" t="str">
        <f t="shared" ref="P3:P8" si="4">IF(N3&gt;=51,"Položio","Pao")</f>
        <v>Položio</v>
      </c>
    </row>
    <row r="4" spans="2:16">
      <c r="B4" t="s">
        <v>86</v>
      </c>
      <c r="C4" t="s">
        <v>83</v>
      </c>
      <c r="D4" t="s">
        <v>87</v>
      </c>
      <c r="E4" t="s">
        <v>85</v>
      </c>
      <c r="F4">
        <v>9</v>
      </c>
      <c r="G4" s="14" t="str">
        <f t="shared" si="0"/>
        <v>Pao</v>
      </c>
      <c r="H4">
        <v>17</v>
      </c>
      <c r="I4">
        <v>6</v>
      </c>
      <c r="J4" s="15">
        <v>0.91</v>
      </c>
      <c r="K4" s="16">
        <f t="shared" si="1"/>
        <v>2</v>
      </c>
      <c r="L4" s="16">
        <f t="shared" si="2"/>
        <v>34</v>
      </c>
      <c r="M4">
        <v>45</v>
      </c>
      <c r="N4" s="17">
        <f t="shared" si="3"/>
        <v>79</v>
      </c>
      <c r="O4" s="18">
        <v>8</v>
      </c>
      <c r="P4" s="18" t="str">
        <f t="shared" si="4"/>
        <v>Položio</v>
      </c>
    </row>
    <row r="5" spans="2:16">
      <c r="B5" t="s">
        <v>88</v>
      </c>
      <c r="C5" t="s">
        <v>83</v>
      </c>
      <c r="D5" t="s">
        <v>84</v>
      </c>
      <c r="E5" t="s">
        <v>85</v>
      </c>
      <c r="F5">
        <v>19</v>
      </c>
      <c r="G5" s="14" t="str">
        <f t="shared" si="0"/>
        <v>Položio</v>
      </c>
      <c r="H5">
        <v>20</v>
      </c>
      <c r="I5">
        <v>8</v>
      </c>
      <c r="J5" s="15">
        <v>0.92</v>
      </c>
      <c r="K5" s="16">
        <f t="shared" si="1"/>
        <v>2</v>
      </c>
      <c r="L5" s="16">
        <f t="shared" si="2"/>
        <v>49</v>
      </c>
      <c r="M5">
        <v>47</v>
      </c>
      <c r="N5" s="17">
        <f t="shared" si="3"/>
        <v>96</v>
      </c>
      <c r="O5" s="18">
        <v>10</v>
      </c>
      <c r="P5" s="18" t="str">
        <f t="shared" si="4"/>
        <v>Položio</v>
      </c>
    </row>
    <row r="6" spans="2:16">
      <c r="B6" t="s">
        <v>89</v>
      </c>
      <c r="C6" t="s">
        <v>83</v>
      </c>
      <c r="D6" t="s">
        <v>84</v>
      </c>
      <c r="E6" t="s">
        <v>85</v>
      </c>
      <c r="F6">
        <v>7</v>
      </c>
      <c r="G6" s="14" t="str">
        <f t="shared" si="0"/>
        <v>Pao</v>
      </c>
      <c r="H6">
        <v>11</v>
      </c>
      <c r="I6">
        <v>8</v>
      </c>
      <c r="J6" s="15">
        <v>0.86</v>
      </c>
      <c r="K6" s="16">
        <f t="shared" si="1"/>
        <v>2</v>
      </c>
      <c r="L6" s="16">
        <f t="shared" si="2"/>
        <v>28</v>
      </c>
      <c r="M6">
        <v>45</v>
      </c>
      <c r="N6" s="17">
        <f t="shared" si="3"/>
        <v>73</v>
      </c>
      <c r="O6" s="18">
        <v>8</v>
      </c>
      <c r="P6" s="18" t="str">
        <f t="shared" si="4"/>
        <v>Položio</v>
      </c>
    </row>
    <row r="7" spans="2:16">
      <c r="B7" t="s">
        <v>90</v>
      </c>
      <c r="C7" t="s">
        <v>83</v>
      </c>
      <c r="D7" t="s">
        <v>84</v>
      </c>
      <c r="E7" t="s">
        <v>85</v>
      </c>
      <c r="F7">
        <v>1</v>
      </c>
      <c r="G7" s="14" t="str">
        <f t="shared" si="0"/>
        <v>Pao</v>
      </c>
      <c r="H7">
        <v>13</v>
      </c>
      <c r="I7">
        <v>0</v>
      </c>
      <c r="J7" s="15">
        <v>0.9</v>
      </c>
      <c r="K7" s="16">
        <f t="shared" si="1"/>
        <v>2</v>
      </c>
      <c r="L7" s="16">
        <f t="shared" si="2"/>
        <v>16</v>
      </c>
      <c r="M7">
        <v>0</v>
      </c>
      <c r="N7" s="17">
        <f t="shared" si="3"/>
        <v>16</v>
      </c>
      <c r="O7" s="18">
        <v>5</v>
      </c>
      <c r="P7" s="18" t="str">
        <f t="shared" si="4"/>
        <v>Pao</v>
      </c>
    </row>
    <row r="8" spans="2:16">
      <c r="B8" t="s">
        <v>91</v>
      </c>
      <c r="C8" t="s">
        <v>83</v>
      </c>
      <c r="D8" t="s">
        <v>84</v>
      </c>
      <c r="E8" t="s">
        <v>85</v>
      </c>
      <c r="F8">
        <v>9</v>
      </c>
      <c r="G8" s="14" t="str">
        <f t="shared" si="0"/>
        <v>Pao</v>
      </c>
      <c r="H8">
        <v>14</v>
      </c>
      <c r="I8">
        <v>2</v>
      </c>
      <c r="J8" s="15">
        <v>0.8</v>
      </c>
      <c r="K8" s="16">
        <f t="shared" si="1"/>
        <v>2</v>
      </c>
      <c r="L8" s="16">
        <f t="shared" si="2"/>
        <v>27</v>
      </c>
      <c r="M8">
        <v>0</v>
      </c>
      <c r="N8" s="17">
        <f t="shared" si="3"/>
        <v>27</v>
      </c>
      <c r="O8" s="18">
        <v>5</v>
      </c>
      <c r="P8" s="18" t="str">
        <f t="shared" si="4"/>
        <v>Pao</v>
      </c>
    </row>
    <row r="9" spans="2:16">
      <c r="E9" s="19" t="s">
        <v>92</v>
      </c>
      <c r="G9" s="14"/>
      <c r="J9" s="15"/>
      <c r="K9" s="16"/>
      <c r="L9" s="16"/>
      <c r="N9" s="17"/>
      <c r="O9" s="18">
        <f>SUBTOTAL(1,O3:O8)</f>
        <v>7.5</v>
      </c>
      <c r="P9" s="18"/>
    </row>
    <row r="10" spans="2:16">
      <c r="B10" t="s">
        <v>36</v>
      </c>
      <c r="C10" t="s">
        <v>83</v>
      </c>
      <c r="D10" t="s">
        <v>87</v>
      </c>
      <c r="E10" t="s">
        <v>93</v>
      </c>
      <c r="F10">
        <v>16</v>
      </c>
      <c r="G10" s="14" t="str">
        <f t="shared" ref="G10:G15" si="5">IF(F10&gt;=11,"Položio","Pao")</f>
        <v>Položio</v>
      </c>
      <c r="H10">
        <v>16</v>
      </c>
      <c r="I10">
        <v>2</v>
      </c>
      <c r="J10" s="15">
        <v>0.89</v>
      </c>
      <c r="K10" s="16">
        <f t="shared" ref="K10:K15" si="6">IF(J10&gt;=80%,2,0)</f>
        <v>2</v>
      </c>
      <c r="L10" s="16">
        <f t="shared" ref="L10:L15" si="7">F10+H10+I10+K10</f>
        <v>36</v>
      </c>
      <c r="M10">
        <v>50</v>
      </c>
      <c r="N10" s="17">
        <f t="shared" ref="N10:N15" si="8">L10+M10</f>
        <v>86</v>
      </c>
      <c r="O10" s="18">
        <v>9</v>
      </c>
      <c r="P10" s="18" t="str">
        <f t="shared" ref="P10:P15" si="9">IF(N10&gt;=51,"Položio","Pao")</f>
        <v>Položio</v>
      </c>
    </row>
    <row r="11" spans="2:16">
      <c r="B11" t="s">
        <v>94</v>
      </c>
      <c r="C11" t="s">
        <v>83</v>
      </c>
      <c r="D11" t="s">
        <v>87</v>
      </c>
      <c r="E11" t="s">
        <v>93</v>
      </c>
      <c r="F11">
        <v>18</v>
      </c>
      <c r="G11" s="14" t="str">
        <f t="shared" si="5"/>
        <v>Položio</v>
      </c>
      <c r="H11">
        <v>18</v>
      </c>
      <c r="I11">
        <v>0</v>
      </c>
      <c r="J11" s="15">
        <v>1</v>
      </c>
      <c r="K11" s="16">
        <f t="shared" si="6"/>
        <v>2</v>
      </c>
      <c r="L11" s="16">
        <f t="shared" si="7"/>
        <v>38</v>
      </c>
      <c r="M11">
        <v>50</v>
      </c>
      <c r="N11" s="17">
        <f t="shared" si="8"/>
        <v>88</v>
      </c>
      <c r="O11" s="18">
        <v>9</v>
      </c>
      <c r="P11" s="18" t="str">
        <f t="shared" si="9"/>
        <v>Položio</v>
      </c>
    </row>
    <row r="12" spans="2:16">
      <c r="B12" t="s">
        <v>95</v>
      </c>
      <c r="C12" t="s">
        <v>96</v>
      </c>
      <c r="D12" t="s">
        <v>84</v>
      </c>
      <c r="E12" t="s">
        <v>93</v>
      </c>
      <c r="F12">
        <v>3</v>
      </c>
      <c r="G12" s="14" t="str">
        <f t="shared" si="5"/>
        <v>Pao</v>
      </c>
      <c r="H12">
        <v>11</v>
      </c>
      <c r="I12">
        <v>5</v>
      </c>
      <c r="J12" s="15">
        <v>0.2</v>
      </c>
      <c r="K12" s="16">
        <f t="shared" si="6"/>
        <v>0</v>
      </c>
      <c r="L12" s="16">
        <f t="shared" si="7"/>
        <v>19</v>
      </c>
      <c r="M12">
        <v>50</v>
      </c>
      <c r="N12" s="17">
        <f t="shared" si="8"/>
        <v>69</v>
      </c>
      <c r="O12" s="18">
        <v>7</v>
      </c>
      <c r="P12" s="18" t="str">
        <f t="shared" si="9"/>
        <v>Položio</v>
      </c>
    </row>
    <row r="13" spans="2:16">
      <c r="B13" t="s">
        <v>97</v>
      </c>
      <c r="C13" t="s">
        <v>96</v>
      </c>
      <c r="D13" t="s">
        <v>87</v>
      </c>
      <c r="E13" t="s">
        <v>93</v>
      </c>
      <c r="F13">
        <v>11</v>
      </c>
      <c r="G13" s="14" t="str">
        <f t="shared" si="5"/>
        <v>Položio</v>
      </c>
      <c r="H13">
        <v>10</v>
      </c>
      <c r="I13">
        <v>8</v>
      </c>
      <c r="J13" s="15">
        <v>0.97</v>
      </c>
      <c r="K13" s="16">
        <f t="shared" si="6"/>
        <v>2</v>
      </c>
      <c r="L13" s="16">
        <f t="shared" si="7"/>
        <v>31</v>
      </c>
      <c r="M13">
        <v>20</v>
      </c>
      <c r="N13" s="17">
        <f t="shared" si="8"/>
        <v>51</v>
      </c>
      <c r="O13" s="18">
        <v>6</v>
      </c>
      <c r="P13" s="18" t="str">
        <f t="shared" si="9"/>
        <v>Položio</v>
      </c>
    </row>
    <row r="14" spans="2:16">
      <c r="B14" t="s">
        <v>98</v>
      </c>
      <c r="C14" t="s">
        <v>83</v>
      </c>
      <c r="D14" t="s">
        <v>84</v>
      </c>
      <c r="E14" t="s">
        <v>93</v>
      </c>
      <c r="F14">
        <v>15</v>
      </c>
      <c r="G14" s="14" t="str">
        <f t="shared" si="5"/>
        <v>Položio</v>
      </c>
      <c r="H14">
        <v>20</v>
      </c>
      <c r="I14">
        <v>5</v>
      </c>
      <c r="J14" s="15">
        <v>1</v>
      </c>
      <c r="K14" s="16">
        <f t="shared" si="6"/>
        <v>2</v>
      </c>
      <c r="L14" s="16">
        <f t="shared" si="7"/>
        <v>42</v>
      </c>
      <c r="M14">
        <v>41</v>
      </c>
      <c r="N14" s="17">
        <f t="shared" si="8"/>
        <v>83</v>
      </c>
      <c r="O14" s="18">
        <v>9</v>
      </c>
      <c r="P14" s="18" t="str">
        <f t="shared" si="9"/>
        <v>Položio</v>
      </c>
    </row>
    <row r="15" spans="2:16">
      <c r="B15" t="s">
        <v>99</v>
      </c>
      <c r="C15" t="s">
        <v>96</v>
      </c>
      <c r="D15" t="s">
        <v>87</v>
      </c>
      <c r="E15" t="s">
        <v>93</v>
      </c>
      <c r="F15">
        <v>16</v>
      </c>
      <c r="G15" s="14" t="str">
        <f t="shared" si="5"/>
        <v>Položio</v>
      </c>
      <c r="H15">
        <v>19</v>
      </c>
      <c r="I15">
        <v>0</v>
      </c>
      <c r="J15" s="15">
        <v>0.95</v>
      </c>
      <c r="K15" s="16">
        <f t="shared" si="6"/>
        <v>2</v>
      </c>
      <c r="L15" s="16">
        <f t="shared" si="7"/>
        <v>37</v>
      </c>
      <c r="M15">
        <v>0</v>
      </c>
      <c r="N15" s="17">
        <f t="shared" si="8"/>
        <v>37</v>
      </c>
      <c r="O15" s="18">
        <v>5</v>
      </c>
      <c r="P15" s="18" t="str">
        <f t="shared" si="9"/>
        <v>Pao</v>
      </c>
    </row>
    <row r="16" spans="2:16">
      <c r="E16" s="20" t="s">
        <v>100</v>
      </c>
      <c r="G16" s="14"/>
      <c r="J16" s="15"/>
      <c r="K16" s="16"/>
      <c r="L16" s="16"/>
      <c r="N16" s="17"/>
      <c r="O16" s="18">
        <f>SUBTOTAL(1,O10:O15)</f>
        <v>7.5</v>
      </c>
      <c r="P16" s="18"/>
    </row>
    <row r="17" spans="2:16">
      <c r="B17" t="s">
        <v>101</v>
      </c>
      <c r="C17" t="s">
        <v>83</v>
      </c>
      <c r="D17" t="s">
        <v>87</v>
      </c>
      <c r="E17" t="s">
        <v>102</v>
      </c>
      <c r="F17">
        <v>20</v>
      </c>
      <c r="G17" s="14" t="str">
        <f>IF(F17&gt;=11,"Položio","Pao")</f>
        <v>Položio</v>
      </c>
      <c r="H17">
        <v>19</v>
      </c>
      <c r="I17">
        <v>8</v>
      </c>
      <c r="J17" s="15">
        <v>0.97</v>
      </c>
      <c r="K17" s="16">
        <f>IF(J17&gt;=80%,2,0)</f>
        <v>2</v>
      </c>
      <c r="L17" s="16">
        <f>F17+H17+I17+K17</f>
        <v>49</v>
      </c>
      <c r="M17">
        <v>38</v>
      </c>
      <c r="N17" s="17">
        <f>L17+M17</f>
        <v>87</v>
      </c>
      <c r="O17" s="18">
        <v>9</v>
      </c>
      <c r="P17" s="18" t="str">
        <f>IF(N17&gt;=51,"Položio","Pao")</f>
        <v>Položio</v>
      </c>
    </row>
    <row r="18" spans="2:16">
      <c r="B18" t="s">
        <v>103</v>
      </c>
      <c r="C18" t="s">
        <v>83</v>
      </c>
      <c r="D18" t="s">
        <v>87</v>
      </c>
      <c r="E18" t="s">
        <v>102</v>
      </c>
      <c r="F18">
        <v>19</v>
      </c>
      <c r="G18" s="14" t="str">
        <f>IF(F18&gt;=11,"Položio","Pao")</f>
        <v>Položio</v>
      </c>
      <c r="H18">
        <v>20</v>
      </c>
      <c r="I18">
        <v>8</v>
      </c>
      <c r="J18" s="15">
        <v>0.99</v>
      </c>
      <c r="K18" s="16">
        <f>IF(J18&gt;=80%,2,0)</f>
        <v>2</v>
      </c>
      <c r="L18" s="16">
        <f>F18+H18+I18+K18</f>
        <v>49</v>
      </c>
      <c r="M18">
        <v>50</v>
      </c>
      <c r="N18" s="17">
        <f>L18+M18</f>
        <v>99</v>
      </c>
      <c r="O18" s="18">
        <v>10</v>
      </c>
      <c r="P18" s="18" t="str">
        <f>IF(N18&gt;=51,"Položio","Pao")</f>
        <v>Položio</v>
      </c>
    </row>
    <row r="19" spans="2:16">
      <c r="B19" t="s">
        <v>26</v>
      </c>
      <c r="C19" t="s">
        <v>83</v>
      </c>
      <c r="D19" t="s">
        <v>87</v>
      </c>
      <c r="E19" t="s">
        <v>102</v>
      </c>
      <c r="F19">
        <v>19</v>
      </c>
      <c r="G19" s="14" t="str">
        <f>IF(F19&gt;=11,"Položio","Pao")</f>
        <v>Položio</v>
      </c>
      <c r="H19">
        <v>20</v>
      </c>
      <c r="I19">
        <v>5</v>
      </c>
      <c r="J19" s="15">
        <v>0.83</v>
      </c>
      <c r="K19" s="16">
        <f>IF(J19&gt;=80%,2,0)</f>
        <v>2</v>
      </c>
      <c r="L19" s="16">
        <f>F19+H19+I19+K19</f>
        <v>46</v>
      </c>
      <c r="M19">
        <v>41</v>
      </c>
      <c r="N19" s="17">
        <f>L19+M19</f>
        <v>87</v>
      </c>
      <c r="O19" s="18">
        <v>9</v>
      </c>
      <c r="P19" s="18" t="str">
        <f>IF(N19&gt;=51,"Položio","Pao")</f>
        <v>Položio</v>
      </c>
    </row>
    <row r="20" spans="2:16">
      <c r="B20" t="s">
        <v>33</v>
      </c>
      <c r="C20" t="s">
        <v>96</v>
      </c>
      <c r="D20" t="s">
        <v>87</v>
      </c>
      <c r="E20" t="s">
        <v>102</v>
      </c>
      <c r="F20">
        <v>17</v>
      </c>
      <c r="G20" s="14" t="str">
        <f>IF(F20&gt;=11,"Položio","Pao")</f>
        <v>Položio</v>
      </c>
      <c r="H20">
        <v>15</v>
      </c>
      <c r="I20">
        <v>6</v>
      </c>
      <c r="J20" s="15">
        <v>0.65</v>
      </c>
      <c r="K20" s="16">
        <f>IF(J20&gt;=80%,2,0)</f>
        <v>0</v>
      </c>
      <c r="L20" s="16">
        <f>F20+H20+I20+K20</f>
        <v>38</v>
      </c>
      <c r="M20">
        <v>25</v>
      </c>
      <c r="N20" s="17">
        <f>L20+M20</f>
        <v>63</v>
      </c>
      <c r="O20" s="18">
        <v>7</v>
      </c>
      <c r="P20" s="18" t="str">
        <f>IF(N20&gt;=51,"Položio","Pao")</f>
        <v>Položio</v>
      </c>
    </row>
    <row r="21" spans="2:16">
      <c r="E21" s="20" t="s">
        <v>104</v>
      </c>
      <c r="G21" s="14"/>
      <c r="J21" s="15"/>
      <c r="K21" s="16"/>
      <c r="L21" s="16"/>
      <c r="N21" s="17"/>
      <c r="O21" s="18">
        <f>SUBTOTAL(1,O17:O20)</f>
        <v>8.75</v>
      </c>
      <c r="P21" s="18"/>
    </row>
    <row r="22" spans="2:16">
      <c r="B22" t="s">
        <v>105</v>
      </c>
      <c r="C22" t="s">
        <v>96</v>
      </c>
      <c r="D22" t="s">
        <v>84</v>
      </c>
      <c r="E22" t="s">
        <v>106</v>
      </c>
      <c r="F22">
        <v>11</v>
      </c>
      <c r="G22" s="14" t="str">
        <f t="shared" ref="G22:G28" si="10">IF(F22&gt;=11,"Položio","Pao")</f>
        <v>Položio</v>
      </c>
      <c r="H22">
        <v>18</v>
      </c>
      <c r="I22">
        <v>4</v>
      </c>
      <c r="J22" s="15">
        <v>0.8</v>
      </c>
      <c r="K22" s="16">
        <f t="shared" ref="K22:K28" si="11">IF(J22&gt;=80%,2,0)</f>
        <v>2</v>
      </c>
      <c r="L22" s="16">
        <f t="shared" ref="L22:L28" si="12">F22+H22+I22+K22</f>
        <v>35</v>
      </c>
      <c r="M22">
        <v>42</v>
      </c>
      <c r="N22" s="17">
        <f t="shared" ref="N22:N28" si="13">L22+M22</f>
        <v>77</v>
      </c>
      <c r="O22" s="18">
        <v>8</v>
      </c>
      <c r="P22" s="18" t="str">
        <f t="shared" ref="P22:P28" si="14">IF(N22&gt;=51,"Položio","Pao")</f>
        <v>Položio</v>
      </c>
    </row>
    <row r="23" spans="2:16">
      <c r="B23" t="s">
        <v>107</v>
      </c>
      <c r="C23" t="s">
        <v>96</v>
      </c>
      <c r="D23" t="s">
        <v>84</v>
      </c>
      <c r="E23" t="s">
        <v>106</v>
      </c>
      <c r="F23">
        <v>15</v>
      </c>
      <c r="G23" s="14" t="str">
        <f t="shared" si="10"/>
        <v>Položio</v>
      </c>
      <c r="H23">
        <v>11</v>
      </c>
      <c r="I23">
        <v>0</v>
      </c>
      <c r="J23" s="15">
        <v>0.79</v>
      </c>
      <c r="K23" s="16">
        <f t="shared" si="11"/>
        <v>0</v>
      </c>
      <c r="L23" s="16">
        <f t="shared" si="12"/>
        <v>26</v>
      </c>
      <c r="M23">
        <v>38</v>
      </c>
      <c r="N23" s="17">
        <f t="shared" si="13"/>
        <v>64</v>
      </c>
      <c r="O23" s="18">
        <v>7</v>
      </c>
      <c r="P23" s="18" t="str">
        <f t="shared" si="14"/>
        <v>Položio</v>
      </c>
    </row>
    <row r="24" spans="2:16">
      <c r="B24" t="s">
        <v>108</v>
      </c>
      <c r="C24" t="s">
        <v>96</v>
      </c>
      <c r="D24" t="s">
        <v>84</v>
      </c>
      <c r="E24" t="s">
        <v>106</v>
      </c>
      <c r="F24">
        <v>6</v>
      </c>
      <c r="G24" s="14" t="str">
        <f t="shared" si="10"/>
        <v>Pao</v>
      </c>
      <c r="H24">
        <v>5</v>
      </c>
      <c r="I24">
        <v>8</v>
      </c>
      <c r="J24" s="15">
        <v>0.63</v>
      </c>
      <c r="K24" s="16">
        <f t="shared" si="11"/>
        <v>0</v>
      </c>
      <c r="L24" s="16">
        <f t="shared" si="12"/>
        <v>19</v>
      </c>
      <c r="M24">
        <v>25</v>
      </c>
      <c r="N24" s="17">
        <f t="shared" si="13"/>
        <v>44</v>
      </c>
      <c r="O24" s="18">
        <v>5</v>
      </c>
      <c r="P24" s="18" t="str">
        <f t="shared" si="14"/>
        <v>Pao</v>
      </c>
    </row>
    <row r="25" spans="2:16">
      <c r="B25" t="s">
        <v>109</v>
      </c>
      <c r="C25" t="s">
        <v>96</v>
      </c>
      <c r="D25" t="s">
        <v>87</v>
      </c>
      <c r="E25" t="s">
        <v>106</v>
      </c>
      <c r="F25">
        <v>19</v>
      </c>
      <c r="G25" s="14" t="str">
        <f t="shared" si="10"/>
        <v>Položio</v>
      </c>
      <c r="H25">
        <v>14</v>
      </c>
      <c r="I25">
        <v>2</v>
      </c>
      <c r="J25" s="15">
        <v>0.8</v>
      </c>
      <c r="K25" s="16">
        <f t="shared" si="11"/>
        <v>2</v>
      </c>
      <c r="L25" s="16">
        <f t="shared" si="12"/>
        <v>37</v>
      </c>
      <c r="M25">
        <v>35</v>
      </c>
      <c r="N25" s="17">
        <f t="shared" si="13"/>
        <v>72</v>
      </c>
      <c r="O25" s="18">
        <v>7</v>
      </c>
      <c r="P25" s="18" t="str">
        <f t="shared" si="14"/>
        <v>Položio</v>
      </c>
    </row>
    <row r="26" spans="2:16">
      <c r="B26" t="s">
        <v>110</v>
      </c>
      <c r="C26" t="s">
        <v>96</v>
      </c>
      <c r="D26" t="s">
        <v>84</v>
      </c>
      <c r="E26" t="s">
        <v>106</v>
      </c>
      <c r="F26">
        <v>4</v>
      </c>
      <c r="G26" s="14" t="str">
        <f t="shared" si="10"/>
        <v>Pao</v>
      </c>
      <c r="H26">
        <v>10</v>
      </c>
      <c r="I26">
        <v>7</v>
      </c>
      <c r="J26" s="15">
        <v>0.66</v>
      </c>
      <c r="K26" s="16">
        <f t="shared" si="11"/>
        <v>0</v>
      </c>
      <c r="L26" s="16">
        <f t="shared" si="12"/>
        <v>21</v>
      </c>
      <c r="M26">
        <v>31</v>
      </c>
      <c r="N26" s="17">
        <f t="shared" si="13"/>
        <v>52</v>
      </c>
      <c r="O26" s="18">
        <v>6</v>
      </c>
      <c r="P26" s="18" t="str">
        <f t="shared" si="14"/>
        <v>Položio</v>
      </c>
    </row>
    <row r="27" spans="2:16">
      <c r="B27" t="s">
        <v>111</v>
      </c>
      <c r="C27" t="s">
        <v>83</v>
      </c>
      <c r="D27" t="s">
        <v>87</v>
      </c>
      <c r="E27" t="s">
        <v>106</v>
      </c>
      <c r="F27">
        <v>10</v>
      </c>
      <c r="G27" s="14" t="str">
        <f t="shared" si="10"/>
        <v>Pao</v>
      </c>
      <c r="H27">
        <v>16</v>
      </c>
      <c r="I27">
        <v>5</v>
      </c>
      <c r="J27" s="15">
        <v>1</v>
      </c>
      <c r="K27" s="16">
        <f t="shared" si="11"/>
        <v>2</v>
      </c>
      <c r="L27" s="16">
        <f t="shared" si="12"/>
        <v>33</v>
      </c>
      <c r="M27">
        <v>50</v>
      </c>
      <c r="N27" s="17">
        <f t="shared" si="13"/>
        <v>83</v>
      </c>
      <c r="O27" s="18">
        <v>9</v>
      </c>
      <c r="P27" s="18" t="str">
        <f t="shared" si="14"/>
        <v>Položio</v>
      </c>
    </row>
    <row r="28" spans="2:16">
      <c r="B28" t="s">
        <v>112</v>
      </c>
      <c r="C28" t="s">
        <v>96</v>
      </c>
      <c r="D28" t="s">
        <v>87</v>
      </c>
      <c r="E28" t="s">
        <v>106</v>
      </c>
      <c r="F28">
        <v>13</v>
      </c>
      <c r="G28" s="14" t="str">
        <f t="shared" si="10"/>
        <v>Položio</v>
      </c>
      <c r="H28">
        <v>9</v>
      </c>
      <c r="I28">
        <v>0</v>
      </c>
      <c r="J28" s="15">
        <v>0.8</v>
      </c>
      <c r="K28" s="16">
        <f t="shared" si="11"/>
        <v>2</v>
      </c>
      <c r="L28" s="16">
        <f t="shared" si="12"/>
        <v>24</v>
      </c>
      <c r="M28">
        <v>30</v>
      </c>
      <c r="N28" s="17">
        <f t="shared" si="13"/>
        <v>54</v>
      </c>
      <c r="O28" s="18">
        <v>6</v>
      </c>
      <c r="P28" s="18" t="str">
        <f t="shared" si="14"/>
        <v>Položio</v>
      </c>
    </row>
    <row r="29" spans="2:16">
      <c r="E29" s="20" t="s">
        <v>113</v>
      </c>
      <c r="G29" s="14"/>
      <c r="J29" s="15"/>
      <c r="K29" s="16"/>
      <c r="L29" s="16"/>
      <c r="N29" s="17"/>
      <c r="O29" s="18">
        <f>SUBTOTAL(1,O22:O28)</f>
        <v>6.8571428571428568</v>
      </c>
      <c r="P29" s="18"/>
    </row>
    <row r="30" spans="2:16">
      <c r="E30" s="20" t="s">
        <v>114</v>
      </c>
      <c r="G30" s="14"/>
      <c r="J30" s="15"/>
      <c r="K30" s="16"/>
      <c r="L30" s="16"/>
      <c r="N30" s="17"/>
      <c r="O30" s="18">
        <f>SUBTOTAL(1,O3:O28)</f>
        <v>7.5217391304347823</v>
      </c>
      <c r="P30" s="18"/>
    </row>
    <row r="33" spans="2:14">
      <c r="N33" s="17"/>
    </row>
    <row r="35" spans="2:14">
      <c r="B35" s="34" t="s">
        <v>115</v>
      </c>
      <c r="C35" s="34"/>
      <c r="D35" s="34"/>
      <c r="E35" s="34"/>
      <c r="F35" s="34"/>
      <c r="G35" s="34"/>
      <c r="H35" s="21">
        <f>COUNTIF(C3:C28,C10)</f>
        <v>13</v>
      </c>
    </row>
    <row r="37" spans="2:14">
      <c r="B37" s="34" t="s">
        <v>116</v>
      </c>
      <c r="C37" s="34"/>
      <c r="D37" s="34"/>
      <c r="E37" s="34"/>
      <c r="F37" s="34"/>
      <c r="G37" s="34"/>
      <c r="H37" s="21">
        <f>COUNTA(B3:B28)</f>
        <v>23</v>
      </c>
    </row>
    <row r="39" spans="2:14">
      <c r="B39" s="35" t="s">
        <v>117</v>
      </c>
      <c r="C39" s="36"/>
      <c r="D39" s="36"/>
      <c r="E39" s="36"/>
      <c r="F39" s="36"/>
      <c r="G39" s="37"/>
      <c r="H39" s="22">
        <f>AVERAGE(O3:O28)</f>
        <v>7.5673076923076925</v>
      </c>
    </row>
    <row r="41" spans="2:14">
      <c r="B41" s="34" t="s">
        <v>118</v>
      </c>
      <c r="C41" s="34"/>
      <c r="D41" s="34"/>
      <c r="E41" s="34"/>
      <c r="F41" s="34"/>
      <c r="G41" s="34"/>
      <c r="H41" s="21">
        <f>COUNTIF(P3:P28,P24)</f>
        <v>4</v>
      </c>
    </row>
    <row r="43" spans="2:14">
      <c r="B43" s="34" t="s">
        <v>119</v>
      </c>
      <c r="C43" s="34"/>
      <c r="D43" s="34"/>
      <c r="E43" s="34"/>
      <c r="F43" s="34"/>
      <c r="G43" s="34"/>
      <c r="H43" s="21">
        <f>COUNTIF(L3:L28,"&gt;=42")</f>
        <v>5</v>
      </c>
    </row>
    <row r="45" spans="2:14">
      <c r="B45" s="34" t="s">
        <v>120</v>
      </c>
      <c r="C45" s="34"/>
      <c r="D45" s="34"/>
      <c r="E45" s="34"/>
      <c r="F45" s="34"/>
      <c r="G45" s="34"/>
      <c r="H45" s="21">
        <f>COUNTIFS(D3:D28,D11,P3:P28,P19)</f>
        <v>11</v>
      </c>
    </row>
    <row r="47" spans="2:14" ht="30.75" customHeight="1">
      <c r="B47" s="31" t="s">
        <v>121</v>
      </c>
      <c r="C47" s="32"/>
      <c r="D47" s="32"/>
      <c r="E47" s="32"/>
      <c r="F47" s="32"/>
      <c r="G47" s="33"/>
      <c r="H47" s="21">
        <f>COUNTIFS(E3:E28,"Bilješke",O3:O28,"&gt;=8")</f>
        <v>4</v>
      </c>
    </row>
    <row r="49" spans="2:8">
      <c r="B49" s="34" t="s">
        <v>122</v>
      </c>
      <c r="C49" s="34"/>
      <c r="D49" s="34"/>
      <c r="E49" s="34"/>
      <c r="F49" s="34"/>
      <c r="G49" s="34"/>
      <c r="H49" s="21">
        <f>COUNTIFS(C3:C28,"Ž",P3:P28,P27)</f>
        <v>8</v>
      </c>
    </row>
  </sheetData>
  <mergeCells count="8">
    <mergeCell ref="B47:G47"/>
    <mergeCell ref="B49:G49"/>
    <mergeCell ref="B35:G35"/>
    <mergeCell ref="B37:G37"/>
    <mergeCell ref="B39:G39"/>
    <mergeCell ref="B41:G41"/>
    <mergeCell ref="B43:G43"/>
    <mergeCell ref="B45:G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Zadatak komercijalisti</vt:lpstr>
      <vt:lpstr>Zadatak studenti</vt:lpstr>
      <vt:lpstr>Sheet1</vt:lpstr>
      <vt:lpstr>Sheet2</vt:lpstr>
      <vt:lpstr>Sheet3</vt:lpstr>
      <vt:lpstr>Komercijalisti</vt:lpstr>
      <vt:lpstr>Ukupan_promet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2016-03-28T08:26:31Z</dcterms:modified>
</cp:coreProperties>
</file>